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вигот. сюжет" sheetId="20" r:id="rId1"/>
    <sheet name="трансл. сюжет." sheetId="19" r:id="rId2"/>
    <sheet name="виготовл. рекл. рол. " sheetId="18" r:id="rId3"/>
    <sheet name="трансл. рекл.рол." sheetId="17" r:id="rId4"/>
    <sheet name="виготовл. держустан" sheetId="16" r:id="rId5"/>
    <sheet name="трансл.держустанови." sheetId="15" r:id="rId6"/>
    <sheet name="муз.мозаїка фіз. ос." sheetId="11" r:id="rId7"/>
    <sheet name="муз.мозаїка колект." sheetId="4" r:id="rId8"/>
    <sheet name="фото" sheetId="1" r:id="rId9"/>
    <sheet name="оголош. фіз)" sheetId="22" r:id="rId10"/>
    <sheet name="оголош. юрид. " sheetId="14" r:id="rId11"/>
  </sheets>
  <calcPr calcId="125725" refMode="R1C1"/>
</workbook>
</file>

<file path=xl/calcChain.xml><?xml version="1.0" encoding="utf-8"?>
<calcChain xmlns="http://schemas.openxmlformats.org/spreadsheetml/2006/main">
  <c r="E25" i="14"/>
  <c r="E24"/>
  <c r="E25" i="22"/>
  <c r="E24"/>
  <c r="E30" i="4"/>
  <c r="E34" s="1"/>
  <c r="E29"/>
  <c r="E27"/>
  <c r="E28" i="11"/>
  <c r="E27"/>
  <c r="E24" i="15"/>
  <c r="E25" i="16"/>
  <c r="E24"/>
  <c r="E24" i="17"/>
  <c r="E25" s="1"/>
  <c r="E28" i="18"/>
  <c r="E27"/>
  <c r="E26" i="19"/>
  <c r="E27" i="20"/>
  <c r="E25"/>
  <c r="E26"/>
  <c r="E29" i="15"/>
  <c r="E28"/>
  <c r="E23"/>
  <c r="E22"/>
  <c r="E17"/>
  <c r="E26" s="1"/>
  <c r="E7"/>
  <c r="E8" s="1"/>
  <c r="E10" s="1"/>
  <c r="E28" i="16"/>
  <c r="E27"/>
  <c r="E29" s="1"/>
  <c r="E23"/>
  <c r="E22"/>
  <c r="E20"/>
  <c r="E19"/>
  <c r="E18"/>
  <c r="E17"/>
  <c r="E16"/>
  <c r="E15"/>
  <c r="E9"/>
  <c r="E8"/>
  <c r="E7"/>
  <c r="E31" i="19"/>
  <c r="E30"/>
  <c r="E15" i="20"/>
  <c r="E24"/>
  <c r="E22"/>
  <c r="E21"/>
  <c r="E20"/>
  <c r="E19"/>
  <c r="E18"/>
  <c r="E17"/>
  <c r="E23" i="17"/>
  <c r="E22"/>
  <c r="E20"/>
  <c r="E19"/>
  <c r="E18"/>
  <c r="E17"/>
  <c r="E16"/>
  <c r="E15"/>
  <c r="E30" i="15" l="1"/>
  <c r="E27"/>
  <c r="E11" i="16"/>
  <c r="E12"/>
  <c r="E13" s="1"/>
  <c r="E26" s="1"/>
  <c r="E30" s="1"/>
  <c r="E31" i="15" l="1"/>
  <c r="E32" s="1"/>
  <c r="E31" i="16"/>
  <c r="E32" s="1"/>
  <c r="E33" s="1"/>
  <c r="E33" i="15" l="1"/>
  <c r="E35" s="1"/>
  <c r="E36" s="1"/>
  <c r="E37" s="1"/>
  <c r="E38" s="1"/>
  <c r="E34" i="16"/>
  <c r="E35" s="1"/>
  <c r="E36" s="1"/>
  <c r="E37" l="1"/>
  <c r="E38" s="1"/>
  <c r="E8" i="17"/>
  <c r="E26" i="18"/>
  <c r="E25"/>
  <c r="E23"/>
  <c r="E22"/>
  <c r="E21"/>
  <c r="E20"/>
  <c r="E19"/>
  <c r="E18"/>
  <c r="E11" l="1"/>
  <c r="E10"/>
  <c r="E9"/>
  <c r="E8"/>
  <c r="E11" i="4"/>
  <c r="E10"/>
  <c r="E9"/>
  <c r="E8"/>
  <c r="E13" i="11"/>
  <c r="E27" i="1"/>
  <c r="E9"/>
  <c r="E8"/>
  <c r="E28" i="22"/>
  <c r="E27"/>
  <c r="E29" s="1"/>
  <c r="E23"/>
  <c r="E22"/>
  <c r="E20"/>
  <c r="E19"/>
  <c r="E18"/>
  <c r="E17"/>
  <c r="E16"/>
  <c r="E15"/>
  <c r="E9"/>
  <c r="E8"/>
  <c r="E10" s="1"/>
  <c r="E12" i="14"/>
  <c r="E13" i="18" l="1"/>
  <c r="E14" s="1"/>
  <c r="E15" s="1"/>
  <c r="E29" s="1"/>
  <c r="E11" i="22"/>
  <c r="E12" s="1"/>
  <c r="E26" s="1"/>
  <c r="E30" s="1"/>
  <c r="E31" l="1"/>
  <c r="E32" s="1"/>
  <c r="E33" l="1"/>
  <c r="E34" s="1"/>
  <c r="E35" l="1"/>
  <c r="E37" s="1"/>
  <c r="E38" l="1"/>
  <c r="E39" s="1"/>
  <c r="E30" i="20" l="1"/>
  <c r="E29"/>
  <c r="E10"/>
  <c r="E9"/>
  <c r="E8"/>
  <c r="E32" i="19"/>
  <c r="E25"/>
  <c r="E24"/>
  <c r="E19"/>
  <c r="E28" s="1"/>
  <c r="E10"/>
  <c r="E12" s="1"/>
  <c r="E8"/>
  <c r="E28" i="17"/>
  <c r="E27"/>
  <c r="E10"/>
  <c r="E12" s="1"/>
  <c r="E31" i="18"/>
  <c r="E30"/>
  <c r="E29" i="17" l="1"/>
  <c r="E32" i="18"/>
  <c r="E13" i="20"/>
  <c r="E31"/>
  <c r="E29" i="19"/>
  <c r="E33" s="1"/>
  <c r="E34" s="1"/>
  <c r="E26" i="17"/>
  <c r="E14" i="20" l="1"/>
  <c r="E28"/>
  <c r="E30" i="17"/>
  <c r="E31" s="1"/>
  <c r="E32" s="1"/>
  <c r="E34" s="1"/>
  <c r="E32" i="20" l="1"/>
  <c r="E33" s="1"/>
  <c r="E35" i="17"/>
  <c r="E36" s="1"/>
  <c r="E33" i="18"/>
  <c r="E35" i="19"/>
  <c r="E37" s="1"/>
  <c r="E34" i="20" l="1"/>
  <c r="E35" s="1"/>
  <c r="E38" i="19"/>
  <c r="E39" s="1"/>
  <c r="E34" i="18"/>
  <c r="E35" s="1"/>
  <c r="E36" i="20"/>
  <c r="E37" s="1"/>
  <c r="E38" l="1"/>
  <c r="E39" s="1"/>
  <c r="E37" i="18"/>
  <c r="E38" s="1"/>
  <c r="E36"/>
  <c r="E28" i="14"/>
  <c r="E27"/>
  <c r="E29" s="1"/>
  <c r="E23"/>
  <c r="E22"/>
  <c r="E20"/>
  <c r="E19"/>
  <c r="E18"/>
  <c r="E17"/>
  <c r="E16"/>
  <c r="E15"/>
  <c r="E9"/>
  <c r="E8"/>
  <c r="E10" s="1"/>
  <c r="E39" i="18" l="1"/>
  <c r="E40" s="1"/>
  <c r="E11" i="14"/>
  <c r="E26" s="1"/>
  <c r="E30" s="1"/>
  <c r="E31" l="1"/>
  <c r="E32" s="1"/>
  <c r="E33" l="1"/>
  <c r="E34" s="1"/>
  <c r="E35" l="1"/>
  <c r="E37" s="1"/>
  <c r="E38" l="1"/>
  <c r="E39" s="1"/>
  <c r="E15" i="1"/>
  <c r="E14"/>
  <c r="E33" i="4"/>
  <c r="E26"/>
  <c r="E25"/>
  <c r="E23"/>
  <c r="E22"/>
  <c r="E21"/>
  <c r="E20"/>
  <c r="E19"/>
  <c r="E18"/>
  <c r="E26" i="11" l="1"/>
  <c r="E25"/>
  <c r="E23"/>
  <c r="E22"/>
  <c r="E21"/>
  <c r="E20"/>
  <c r="E19"/>
  <c r="E18"/>
  <c r="E11"/>
  <c r="E10"/>
  <c r="E9"/>
  <c r="E8"/>
  <c r="E13" i="4"/>
  <c r="E17" i="1" l="1"/>
  <c r="E32" i="11"/>
  <c r="E14" l="1"/>
  <c r="E15" s="1"/>
  <c r="E29" s="1"/>
  <c r="E33" s="1"/>
  <c r="E34" s="1"/>
  <c r="E14" i="4"/>
  <c r="E10" i="1"/>
  <c r="E15" i="4" l="1"/>
  <c r="E35" s="1"/>
  <c r="E11" i="1"/>
  <c r="E35" i="11"/>
  <c r="E36" s="1"/>
  <c r="E37" s="1"/>
  <c r="E36" i="4" l="1"/>
  <c r="E12" i="1"/>
  <c r="E38" i="11"/>
  <c r="E37" i="4" l="1"/>
  <c r="E38"/>
  <c r="E39" s="1"/>
  <c r="E18" i="1"/>
  <c r="E21" s="1"/>
  <c r="E39" i="11"/>
  <c r="E40" s="1"/>
  <c r="E40" i="4" l="1"/>
  <c r="E41" s="1"/>
  <c r="E22" i="1"/>
  <c r="E23" s="1"/>
  <c r="E24" s="1"/>
  <c r="E25" l="1"/>
  <c r="E26" l="1"/>
</calcChain>
</file>

<file path=xl/sharedStrings.xml><?xml version="1.0" encoding="utf-8"?>
<sst xmlns="http://schemas.openxmlformats.org/spreadsheetml/2006/main" count="672" uniqueCount="129">
  <si>
    <t xml:space="preserve">Назва складових </t>
  </si>
  <si>
    <t>од. вим.</t>
  </si>
  <si>
    <t xml:space="preserve">к-ть </t>
  </si>
  <si>
    <t>Заробітна плата спеціалістів</t>
  </si>
  <si>
    <t>Разом заробітна плата спеціалістів</t>
  </si>
  <si>
    <t xml:space="preserve">Єдиний соціальний внесок 22 % </t>
  </si>
  <si>
    <t>Технологічні витрати на забезпечення трансляції</t>
  </si>
  <si>
    <t>ціна, грн.</t>
  </si>
  <si>
    <t xml:space="preserve">Разом технологічні витрати </t>
  </si>
  <si>
    <t>Податок на прибуток 18%</t>
  </si>
  <si>
    <t>всього</t>
  </si>
  <si>
    <t>Всього витрат</t>
  </si>
  <si>
    <t>сума, грн.</t>
  </si>
  <si>
    <t xml:space="preserve">Всього вартість привітання </t>
  </si>
  <si>
    <t xml:space="preserve">Ліцензія (1104,17:30:24:60) =0,03 </t>
  </si>
  <si>
    <t>хв.</t>
  </si>
  <si>
    <t>Разом</t>
  </si>
  <si>
    <t xml:space="preserve">Модернізація обладнання  </t>
  </si>
  <si>
    <t>грн.</t>
  </si>
  <si>
    <t>КОМУНАЛЬНЕ ПІДПРИЄМСТВО ТЕЛЕКОМПАНІЯ „ ПРИЛУКИ”</t>
  </si>
  <si>
    <t xml:space="preserve">КАЛЬКУЛЯЦІЯ </t>
  </si>
  <si>
    <t xml:space="preserve"> вартості розміщення фотографії в привітаннях</t>
  </si>
  <si>
    <t xml:space="preserve">Директор </t>
  </si>
  <si>
    <t xml:space="preserve">Павлютіна І. М. </t>
  </si>
  <si>
    <t>Головний бухгалтер</t>
  </si>
  <si>
    <t>Волошина О. О.</t>
  </si>
  <si>
    <t>Всього вартість 1 фотографії, грн.</t>
  </si>
  <si>
    <t xml:space="preserve">17507, Чернігівська обл, м. Прилуки, вул. Київська 192,
     код ЄДРПОУ 22819278   </t>
  </si>
  <si>
    <t>КАЛЬКУЛЯЦІЯ</t>
  </si>
  <si>
    <t xml:space="preserve"> вартості музичного вітання у програмі "Музична мозаїка"</t>
  </si>
  <si>
    <t>Електроенергія (3800:30:24:60)=0,09</t>
  </si>
  <si>
    <t xml:space="preserve"> вартості колективного вітаннядля юридичних осіб у програмі "Музична мозаїка"</t>
  </si>
  <si>
    <t>ПДВ 20 %</t>
  </si>
  <si>
    <t xml:space="preserve">Всього вартість 1фотографії з ПДВ </t>
  </si>
  <si>
    <t xml:space="preserve">Всього вартість привітання  з ПДВ </t>
  </si>
  <si>
    <t>Технічне обслуговування оптичних волокон (1250:30:24:60)=0,03грн.</t>
  </si>
  <si>
    <t>Телекомунікаційні послуги (274814,10:8766 год. :60с.)=0,53грн.</t>
  </si>
  <si>
    <t>Відбір,комп.,мастеринг та дост.компіляцій відеокліпів"(290:90:24:60)=0,02</t>
  </si>
  <si>
    <t>Інфляція згідно  Державного бюджету на 2020 р., 5,5%,</t>
  </si>
  <si>
    <t>Прибуток  10 %</t>
  </si>
  <si>
    <t>газопостачання (41218:6:30:24:60)=0,15</t>
  </si>
  <si>
    <t>Витрати за заробітну плату всього</t>
  </si>
  <si>
    <t>Загальновиробничі витрати</t>
  </si>
  <si>
    <t>Адміністративні витрати</t>
  </si>
  <si>
    <t>Прибуток  35 %</t>
  </si>
  <si>
    <t>Прибуток 5 %</t>
  </si>
  <si>
    <t>модернізація обладнання</t>
  </si>
  <si>
    <t>Електроенергія (3800:20:24:60)=0,13</t>
  </si>
  <si>
    <t>газопостачання (41218:6:20:24:60)=0,24</t>
  </si>
  <si>
    <t xml:space="preserve">- касир (5000+2859/12):20:8:60)=0,82 грн. </t>
  </si>
  <si>
    <t>Всього вартість, грн.</t>
  </si>
  <si>
    <t xml:space="preserve">Всього вартість розміщення оголошення для фізичних осіб з ПДВ </t>
  </si>
  <si>
    <t>- касир (5000+2859/12):20:8:60)=0,82 грн.</t>
  </si>
  <si>
    <t>Оренда телевізійного обладнання (678:30:24:60)=0,01грн.</t>
  </si>
  <si>
    <t>Оренда телевізійного обладнання (678:30:24:60)=0,02грн.</t>
  </si>
  <si>
    <t>Телекомунікаційні послуги (274814,10:8766 год.:60)=0,53рн.</t>
  </si>
  <si>
    <t>Газопостачання (41218,60:6:30:24:60)=0,15</t>
  </si>
  <si>
    <t xml:space="preserve">Разом </t>
  </si>
  <si>
    <t>Прибуток 10 %</t>
  </si>
  <si>
    <t xml:space="preserve">Знижка  для фізичних осіб </t>
  </si>
  <si>
    <t xml:space="preserve">Витрати за заробітну плату </t>
  </si>
  <si>
    <t xml:space="preserve">  вартості розміщення оголошення для юридичних осіб </t>
  </si>
  <si>
    <t>виготовлення рекламного ролика</t>
  </si>
  <si>
    <t>сума</t>
  </si>
  <si>
    <t>год.</t>
  </si>
  <si>
    <t>Витрати за заробітну плату у зв'язку із її підвищенням у2018 р.  К=3723/3200=1,1634</t>
  </si>
  <si>
    <t xml:space="preserve">Обладнання </t>
  </si>
  <si>
    <t>Всього вартість виготовлення ролика (30 сек.)</t>
  </si>
  <si>
    <t>Всього вартість виготовлення рекламного ролика 1 сек.</t>
  </si>
  <si>
    <t>сек</t>
  </si>
  <si>
    <t>трансляції рекламного ролика</t>
  </si>
  <si>
    <t>Електроенергія (3800:30:24:60:60)=0,01</t>
  </si>
  <si>
    <t xml:space="preserve">Всього вартість трансляції рекламного ролика ролика </t>
  </si>
  <si>
    <t>1 сек</t>
  </si>
  <si>
    <t>трансляції  рекламно- інформаційного сюжету</t>
  </si>
  <si>
    <t>Технічне обслуговування оптичних волокон (1210:30:24:60:60)=0,01грн.</t>
  </si>
  <si>
    <t>сек.</t>
  </si>
  <si>
    <t>Надання технічних засобів мовлення (7803,07:30:24:60:60)=0,01грн.</t>
  </si>
  <si>
    <t>Оренда телевізійного обладнання (612:30:24:60:60)=0,01грн.</t>
  </si>
  <si>
    <t>Рад.мон.та забез.ЕМС РЕЗтелев.мовл.:при пот. перед. понад 10до100 Вт вкл.(171,17:30:24:60:60)=0,01грн.</t>
  </si>
  <si>
    <t>Телекомунікаційні послуги (14025,17:30:24:60:60)=0,01грн.</t>
  </si>
  <si>
    <t>Відбір,комп.,мастеринг та дост.компіляцій відеокліпів"(230:90:24:60:60)=0,01 грн.</t>
  </si>
  <si>
    <t>Авторські права (750:30:24:60:60)=0,01 грн.</t>
  </si>
  <si>
    <t xml:space="preserve">Ліцензія (1104,17:30:24:60:60) =0,01 грн. </t>
  </si>
  <si>
    <t>Електроенергія (3800:30:24:60:60)=0,01 грн.</t>
  </si>
  <si>
    <t>Теплопостачання (50462:3,5:30:24::60:60)=0,01 грн.</t>
  </si>
  <si>
    <t>Всього вартість трансляції рекламно-інформаційного  сюжету</t>
  </si>
  <si>
    <t>виготовлення рекламно - інформаційного сюжету</t>
  </si>
  <si>
    <t>Всього вартість виготовлення рекламно-інформ. сюжету (1 хв.)</t>
  </si>
  <si>
    <t>Всього вартість виготовлення рекламно-інформаційного сюжету 1 сек.</t>
  </si>
  <si>
    <t>- завідувач відділом музично-розважальних програм (12075+12075/12) :20:8:60 =1,42грн.</t>
  </si>
  <si>
    <t>Авторські права (908:30:24:60)=0,02</t>
  </si>
  <si>
    <t xml:space="preserve">Всього вартість розміщення оголошення </t>
  </si>
  <si>
    <t xml:space="preserve">Всього вартість розміщення оголошення для юридичних осіб з ПДВ </t>
  </si>
  <si>
    <t xml:space="preserve">  вартості розміщення оголошення для фізичних осіб </t>
  </si>
  <si>
    <t>- завідувач відділом музично-розважальних програм (12075+12075/12):20:8:60) =1,42 грн.</t>
  </si>
  <si>
    <t>- телеоператор (7898+4050/12):20:8:60)=0,86грн.</t>
  </si>
  <si>
    <t xml:space="preserve">- диктор (5000+3849/12):20:8:60)=0,82 грн. </t>
  </si>
  <si>
    <t>- завідувач відділом реклами (12075+12075/12):20:8) =85,20 грн.</t>
  </si>
  <si>
    <t>- телеоператор (7898+4050/12):20:8:60)=51,60грн.</t>
  </si>
  <si>
    <t>Інфляція згідно Державного бюджету на 2020 р., 5,5%,</t>
  </si>
  <si>
    <t>- телеоператор (7898+4050/12):20:8)=51,60грн.</t>
  </si>
  <si>
    <t>- телеоператор (7898+4050/12):20:8:60:60)=0,02грн.</t>
  </si>
  <si>
    <t>Оренда телевізійного обладнання (678:30:24:60:60)=0,01грн.</t>
  </si>
  <si>
    <t>Інфляція згідно  Державного бюджету на 2020 р.,5,5%,</t>
  </si>
  <si>
    <t>Технічне обслуговування оптичних волокон (1250:30:24:60:60)=0,01грн.</t>
  </si>
  <si>
    <t>Телекомунікаційні послуги (274814,10:8766 год. :60:60.)=0,01грн.</t>
  </si>
  <si>
    <t>Відбір,комп.,мастеринг та дост.компіляцій відеокліпів"(290:90:24:60:60)=0,01</t>
  </si>
  <si>
    <t>Ліцензія (1104,17:30:24:60:60) =0,01</t>
  </si>
  <si>
    <t>Авторські права (908:30:24:60:60)=0,01</t>
  </si>
  <si>
    <t>газопостачання (41218:6:30:24:60:60)=0,0,1</t>
  </si>
  <si>
    <t>Загальновиробничі витрати, 3,79:60=0,06</t>
  </si>
  <si>
    <t>Адміністративні витрати,1,34:60= 0,02</t>
  </si>
  <si>
    <t>ПДВ 20%</t>
  </si>
  <si>
    <t>Всього вартість трансляції рекламного ролика ролика</t>
  </si>
  <si>
    <t>- ведуча (16200+16200/12):20:8= 109,70грн.</t>
  </si>
  <si>
    <t>ПДВ20%</t>
  </si>
  <si>
    <t>Інфляція згідно  Державного бюджету 5,5%,</t>
  </si>
  <si>
    <t>Інфляція згідно Державного бюджету на 2020р.,5,5%,</t>
  </si>
  <si>
    <t>трансляції інформаційних матеріалів, щодо висвітлення роботи  органів місцевого самоврядування, державних установ та некомерційних організацій</t>
  </si>
  <si>
    <t>виготовлення інформаційних матеріалів, щодо висвітлення роботи  органів місцевого самоврядування, державних установ та неприбуткових організацій</t>
  </si>
  <si>
    <t>Всього вартість виготовлення рекламно-інформаційного сюжету 1 сек.із знижкою для органів місцевого самоврядування, державних установ та некомерційних організацій -80%</t>
  </si>
  <si>
    <t xml:space="preserve">Всього вартість трансляції </t>
  </si>
  <si>
    <t>Всього вартість трансляції  1 сек.</t>
  </si>
  <si>
    <t>Всього вартість виготовлення  1 сек.</t>
  </si>
  <si>
    <t>Телекомунікаційні послуги з технічного обслуговування обладнання(1307:30:24:60)=0,03</t>
  </si>
  <si>
    <r>
      <t>- телеоператор (7898+4050/12):20:8</t>
    </r>
    <r>
      <rPr>
        <sz val="9"/>
        <color theme="1"/>
        <rFont val="Calibri"/>
        <family val="2"/>
        <charset val="204"/>
        <scheme val="minor"/>
      </rPr>
      <t>=51,60грн.</t>
    </r>
  </si>
  <si>
    <t>Телекомунікаційні послуги з технічного обслуговування обладнання(1307:30:24:60:60)=0,01</t>
  </si>
  <si>
    <t>Разом технологічні витрати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</si>
</sst>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4" fontId="17" fillId="0" borderId="0" applyFont="0" applyFill="0" applyBorder="0" applyAlignment="0" applyProtection="0"/>
  </cellStyleXfs>
  <cellXfs count="108">
    <xf numFmtId="0" fontId="0" fillId="0" borderId="0" xfId="0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5" fillId="0" borderId="1" xfId="1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6" fillId="0" borderId="1" xfId="1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/>
    <xf numFmtId="0" fontId="11" fillId="0" borderId="0" xfId="0" applyFont="1" applyAlignment="1">
      <alignment vertical="top"/>
    </xf>
    <xf numFmtId="0" fontId="13" fillId="0" borderId="0" xfId="0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1" fontId="1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44" fontId="11" fillId="0" borderId="0" xfId="2" applyFont="1" applyAlignment="1">
      <alignment vertical="top"/>
    </xf>
    <xf numFmtId="0" fontId="0" fillId="0" borderId="1" xfId="0" applyBorder="1"/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Fill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1" fontId="0" fillId="0" borderId="1" xfId="0" applyNumberFormat="1" applyBorder="1"/>
    <xf numFmtId="1" fontId="1" fillId="2" borderId="1" xfId="0" applyNumberFormat="1" applyFont="1" applyFill="1" applyBorder="1"/>
    <xf numFmtId="164" fontId="8" fillId="0" borderId="1" xfId="0" applyNumberFormat="1" applyFont="1" applyFill="1" applyBorder="1" applyAlignment="1">
      <alignment wrapText="1"/>
    </xf>
    <xf numFmtId="1" fontId="8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1" fontId="1" fillId="0" borderId="1" xfId="0" applyNumberFormat="1" applyFont="1" applyBorder="1"/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0" xfId="0" applyFont="1"/>
    <xf numFmtId="2" fontId="7" fillId="2" borderId="1" xfId="0" applyNumberFormat="1" applyFont="1" applyFill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49" fontId="19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vertical="top" wrapText="1"/>
    </xf>
    <xf numFmtId="0" fontId="11" fillId="0" borderId="2" xfId="0" applyFont="1" applyBorder="1" applyAlignment="1">
      <alignment vertical="center"/>
    </xf>
    <xf numFmtId="0" fontId="20" fillId="2" borderId="1" xfId="0" applyFont="1" applyFill="1" applyBorder="1" applyAlignment="1">
      <alignment wrapText="1"/>
    </xf>
    <xf numFmtId="1" fontId="20" fillId="2" borderId="1" xfId="0" applyNumberFormat="1" applyFont="1" applyFill="1" applyBorder="1" applyAlignment="1">
      <alignment wrapText="1"/>
    </xf>
    <xf numFmtId="1" fontId="1" fillId="0" borderId="0" xfId="0" applyNumberFormat="1" applyFont="1" applyBorder="1"/>
    <xf numFmtId="2" fontId="0" fillId="0" borderId="1" xfId="0" applyNumberFormat="1" applyBorder="1"/>
    <xf numFmtId="49" fontId="8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2" fontId="7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2" fontId="8" fillId="3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49" fontId="20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49" fontId="19" fillId="0" borderId="1" xfId="0" applyNumberFormat="1" applyFont="1" applyFill="1" applyBorder="1" applyAlignment="1">
      <alignment vertical="top" wrapText="1"/>
    </xf>
    <xf numFmtId="2" fontId="20" fillId="2" borderId="1" xfId="0" applyNumberFormat="1" applyFont="1" applyFill="1" applyBorder="1" applyAlignment="1">
      <alignment wrapText="1"/>
    </xf>
    <xf numFmtId="2" fontId="20" fillId="0" borderId="1" xfId="0" applyNumberFormat="1" applyFont="1" applyFill="1" applyBorder="1" applyAlignment="1">
      <alignment wrapText="1"/>
    </xf>
    <xf numFmtId="164" fontId="20" fillId="2" borderId="1" xfId="0" applyNumberFormat="1" applyFont="1" applyFill="1" applyBorder="1" applyAlignment="1">
      <alignment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</cellXfs>
  <cellStyles count="3">
    <cellStyle name="Денежный" xfId="2" builtinId="4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opLeftCell="A34" workbookViewId="0">
      <selection activeCell="A24" sqref="A24:E24"/>
    </sheetView>
  </sheetViews>
  <sheetFormatPr defaultRowHeight="14.4"/>
  <cols>
    <col min="1" max="1" width="39.77734375" customWidth="1"/>
  </cols>
  <sheetData>
    <row r="1" spans="1:5" ht="17.399999999999999">
      <c r="A1" s="41" t="s">
        <v>19</v>
      </c>
      <c r="B1" s="41"/>
      <c r="C1" s="41"/>
      <c r="D1" s="41"/>
      <c r="E1" s="41"/>
    </row>
    <row r="2" spans="1:5" ht="15.6">
      <c r="A2" s="101" t="s">
        <v>27</v>
      </c>
      <c r="B2" s="101"/>
      <c r="C2" s="101"/>
      <c r="D2" s="101"/>
      <c r="E2" s="101"/>
    </row>
    <row r="3" spans="1:5" ht="24" customHeight="1"/>
    <row r="4" spans="1:5" ht="17.399999999999999">
      <c r="A4" s="102" t="s">
        <v>28</v>
      </c>
      <c r="B4" s="102"/>
      <c r="C4" s="102"/>
      <c r="D4" s="43"/>
      <c r="E4" s="43"/>
    </row>
    <row r="5" spans="1:5" ht="17.399999999999999">
      <c r="A5" s="79" t="s">
        <v>87</v>
      </c>
      <c r="B5" s="79"/>
      <c r="C5" s="79"/>
    </row>
    <row r="6" spans="1:5">
      <c r="A6" s="95" t="s">
        <v>0</v>
      </c>
      <c r="B6" s="95" t="s">
        <v>1</v>
      </c>
      <c r="C6" s="95" t="s">
        <v>2</v>
      </c>
      <c r="D6" s="95" t="s">
        <v>7</v>
      </c>
      <c r="E6" s="96" t="s">
        <v>63</v>
      </c>
    </row>
    <row r="7" spans="1:5">
      <c r="A7" s="66" t="s">
        <v>3</v>
      </c>
      <c r="B7" s="30"/>
      <c r="C7" s="30"/>
      <c r="D7" s="30"/>
      <c r="E7" s="30"/>
    </row>
    <row r="8" spans="1:5">
      <c r="A8" s="28" t="s">
        <v>115</v>
      </c>
      <c r="B8" s="30" t="s">
        <v>64</v>
      </c>
      <c r="C8" s="30">
        <v>3</v>
      </c>
      <c r="D8" s="30">
        <v>109.7</v>
      </c>
      <c r="E8" s="67">
        <f t="shared" ref="E8:E10" si="0">C8*D8</f>
        <v>329.1</v>
      </c>
    </row>
    <row r="9" spans="1:5">
      <c r="A9" s="28" t="s">
        <v>126</v>
      </c>
      <c r="B9" s="30" t="s">
        <v>64</v>
      </c>
      <c r="C9" s="30">
        <v>3</v>
      </c>
      <c r="D9" s="30">
        <v>51.6</v>
      </c>
      <c r="E9" s="67">
        <f t="shared" si="0"/>
        <v>154.80000000000001</v>
      </c>
    </row>
    <row r="10" spans="1:5">
      <c r="A10" s="28" t="s">
        <v>49</v>
      </c>
      <c r="B10" s="30" t="s">
        <v>15</v>
      </c>
      <c r="C10" s="30">
        <v>5</v>
      </c>
      <c r="D10" s="30">
        <v>0.82</v>
      </c>
      <c r="E10" s="67">
        <f t="shared" si="0"/>
        <v>4.0999999999999996</v>
      </c>
    </row>
    <row r="11" spans="1:5">
      <c r="A11" s="28"/>
      <c r="B11" s="30"/>
      <c r="C11" s="30"/>
      <c r="D11" s="30"/>
      <c r="E11" s="67"/>
    </row>
    <row r="12" spans="1:5">
      <c r="A12" s="28"/>
      <c r="B12" s="30"/>
      <c r="C12" s="30"/>
      <c r="D12" s="30"/>
      <c r="E12" s="67"/>
    </row>
    <row r="13" spans="1:5">
      <c r="A13" s="66" t="s">
        <v>4</v>
      </c>
      <c r="B13" s="30"/>
      <c r="C13" s="30"/>
      <c r="D13" s="30"/>
      <c r="E13" s="67">
        <f>SUM(E8:E10)</f>
        <v>488.00000000000006</v>
      </c>
    </row>
    <row r="14" spans="1:5">
      <c r="A14" s="66" t="s">
        <v>5</v>
      </c>
      <c r="B14" s="30"/>
      <c r="C14" s="30"/>
      <c r="D14" s="30"/>
      <c r="E14" s="67">
        <f>E13*22%</f>
        <v>107.36000000000001</v>
      </c>
    </row>
    <row r="15" spans="1:5">
      <c r="A15" s="29" t="s">
        <v>60</v>
      </c>
      <c r="B15" s="31"/>
      <c r="C15" s="31"/>
      <c r="D15" s="31"/>
      <c r="E15" s="68">
        <f>(E13+E14)</f>
        <v>595.36000000000013</v>
      </c>
    </row>
    <row r="16" spans="1:5">
      <c r="A16" s="32"/>
      <c r="B16" s="33"/>
      <c r="C16" s="33"/>
      <c r="D16" s="33"/>
      <c r="E16" s="69"/>
    </row>
    <row r="17" spans="1:5" ht="24">
      <c r="A17" s="27" t="s">
        <v>35</v>
      </c>
      <c r="B17" s="20" t="s">
        <v>15</v>
      </c>
      <c r="C17" s="20">
        <v>1</v>
      </c>
      <c r="D17" s="20">
        <v>0.03</v>
      </c>
      <c r="E17" s="8">
        <f t="shared" ref="E17:E19" si="1">C17*D17</f>
        <v>0.03</v>
      </c>
    </row>
    <row r="18" spans="1:5" ht="24">
      <c r="A18" s="28" t="s">
        <v>54</v>
      </c>
      <c r="B18" s="20" t="s">
        <v>15</v>
      </c>
      <c r="C18" s="20">
        <v>1</v>
      </c>
      <c r="D18" s="20">
        <v>0.02</v>
      </c>
      <c r="E18" s="8">
        <f t="shared" si="1"/>
        <v>0.02</v>
      </c>
    </row>
    <row r="19" spans="1:5" ht="24">
      <c r="A19" s="27" t="s">
        <v>36</v>
      </c>
      <c r="B19" s="20" t="s">
        <v>15</v>
      </c>
      <c r="C19" s="20">
        <v>1</v>
      </c>
      <c r="D19" s="20">
        <v>0.53</v>
      </c>
      <c r="E19" s="8">
        <f t="shared" si="1"/>
        <v>0.53</v>
      </c>
    </row>
    <row r="20" spans="1:5" ht="24">
      <c r="A20" s="27" t="s">
        <v>37</v>
      </c>
      <c r="B20" s="20" t="s">
        <v>15</v>
      </c>
      <c r="C20" s="20">
        <v>1</v>
      </c>
      <c r="D20" s="20">
        <v>0.02</v>
      </c>
      <c r="E20" s="8">
        <f>C20*D20</f>
        <v>0.02</v>
      </c>
    </row>
    <row r="21" spans="1:5">
      <c r="A21" s="27" t="s">
        <v>91</v>
      </c>
      <c r="B21" s="20" t="s">
        <v>15</v>
      </c>
      <c r="C21" s="20">
        <v>1</v>
      </c>
      <c r="D21" s="20">
        <v>0.02</v>
      </c>
      <c r="E21" s="8">
        <f>C21*D21</f>
        <v>0.02</v>
      </c>
    </row>
    <row r="22" spans="1:5">
      <c r="A22" s="27" t="s">
        <v>14</v>
      </c>
      <c r="B22" s="20" t="s">
        <v>15</v>
      </c>
      <c r="C22" s="20">
        <v>1</v>
      </c>
      <c r="D22" s="20">
        <v>0.03</v>
      </c>
      <c r="E22" s="8">
        <f>C22*D22</f>
        <v>0.03</v>
      </c>
    </row>
    <row r="23" spans="1:5">
      <c r="A23" s="27" t="s">
        <v>17</v>
      </c>
      <c r="B23" s="30" t="s">
        <v>18</v>
      </c>
      <c r="C23" s="20"/>
      <c r="D23" s="20"/>
      <c r="E23" s="8">
        <v>2.86</v>
      </c>
    </row>
    <row r="24" spans="1:5" ht="24">
      <c r="A24" s="27" t="s">
        <v>125</v>
      </c>
      <c r="B24" s="20" t="s">
        <v>15</v>
      </c>
      <c r="C24" s="20">
        <v>1</v>
      </c>
      <c r="D24" s="20">
        <v>0.03</v>
      </c>
      <c r="E24" s="8">
        <f>C24*D24</f>
        <v>0.03</v>
      </c>
    </row>
    <row r="25" spans="1:5">
      <c r="A25" s="27" t="s">
        <v>30</v>
      </c>
      <c r="B25" s="20" t="s">
        <v>15</v>
      </c>
      <c r="C25" s="20">
        <v>120</v>
      </c>
      <c r="D25" s="20">
        <v>0.09</v>
      </c>
      <c r="E25" s="8">
        <f>C25*D25</f>
        <v>10.799999999999999</v>
      </c>
    </row>
    <row r="26" spans="1:5">
      <c r="A26" s="27" t="s">
        <v>40</v>
      </c>
      <c r="B26" s="20" t="s">
        <v>15</v>
      </c>
      <c r="C26" s="20">
        <v>120</v>
      </c>
      <c r="D26" s="20">
        <v>0.15</v>
      </c>
      <c r="E26" s="8">
        <f>C26*D26</f>
        <v>18</v>
      </c>
    </row>
    <row r="27" spans="1:5">
      <c r="A27" s="66" t="s">
        <v>8</v>
      </c>
      <c r="B27" s="30"/>
      <c r="C27" s="30"/>
      <c r="D27" s="30"/>
      <c r="E27" s="67">
        <f>SUM(E17:E26)</f>
        <v>32.339999999999996</v>
      </c>
    </row>
    <row r="28" spans="1:5">
      <c r="A28" s="29" t="s">
        <v>11</v>
      </c>
      <c r="B28" s="34"/>
      <c r="C28" s="34"/>
      <c r="D28" s="34"/>
      <c r="E28" s="72">
        <f>E15+E27</f>
        <v>627.70000000000016</v>
      </c>
    </row>
    <row r="29" spans="1:5">
      <c r="A29" s="28" t="s">
        <v>42</v>
      </c>
      <c r="B29" s="30" t="s">
        <v>15</v>
      </c>
      <c r="C29" s="30">
        <v>1</v>
      </c>
      <c r="D29" s="30">
        <v>3.79</v>
      </c>
      <c r="E29" s="67">
        <f t="shared" ref="E29:E30" si="2">C29*D29</f>
        <v>3.79</v>
      </c>
    </row>
    <row r="30" spans="1:5">
      <c r="A30" s="28" t="s">
        <v>43</v>
      </c>
      <c r="B30" s="30" t="s">
        <v>15</v>
      </c>
      <c r="C30" s="30">
        <v>1</v>
      </c>
      <c r="D30" s="30">
        <v>1.34</v>
      </c>
      <c r="E30" s="67">
        <f t="shared" si="2"/>
        <v>1.34</v>
      </c>
    </row>
    <row r="31" spans="1:5">
      <c r="A31" s="29" t="s">
        <v>16</v>
      </c>
      <c r="B31" s="34"/>
      <c r="C31" s="34"/>
      <c r="D31" s="34"/>
      <c r="E31" s="72">
        <f>SUM(E29:E30)</f>
        <v>5.13</v>
      </c>
    </row>
    <row r="32" spans="1:5">
      <c r="A32" s="29" t="s">
        <v>11</v>
      </c>
      <c r="B32" s="31"/>
      <c r="C32" s="31"/>
      <c r="D32" s="31"/>
      <c r="E32" s="68">
        <f>E28+E31</f>
        <v>632.83000000000015</v>
      </c>
    </row>
    <row r="33" spans="1:5">
      <c r="A33" s="28" t="s">
        <v>117</v>
      </c>
      <c r="B33" s="35"/>
      <c r="C33" s="35"/>
      <c r="D33" s="35"/>
      <c r="E33" s="73">
        <f>E32*5.5%</f>
        <v>34.805650000000007</v>
      </c>
    </row>
    <row r="34" spans="1:5">
      <c r="A34" s="28" t="s">
        <v>58</v>
      </c>
      <c r="B34" s="30"/>
      <c r="C34" s="30"/>
      <c r="D34" s="30"/>
      <c r="E34" s="67">
        <f>(E32+E33)*10%</f>
        <v>66.763565000000014</v>
      </c>
    </row>
    <row r="35" spans="1:5">
      <c r="A35" s="28" t="s">
        <v>9</v>
      </c>
      <c r="B35" s="30"/>
      <c r="C35" s="30"/>
      <c r="D35" s="30"/>
      <c r="E35" s="67">
        <f>E34*18%</f>
        <v>12.017441700000003</v>
      </c>
    </row>
    <row r="36" spans="1:5" ht="24">
      <c r="A36" s="66" t="s">
        <v>88</v>
      </c>
      <c r="B36" s="35"/>
      <c r="C36" s="35"/>
      <c r="D36" s="35"/>
      <c r="E36" s="73">
        <f>E32+E33+E34</f>
        <v>734.39921500000014</v>
      </c>
    </row>
    <row r="37" spans="1:5" ht="27.6">
      <c r="A37" s="9" t="s">
        <v>89</v>
      </c>
      <c r="B37" s="80" t="s">
        <v>69</v>
      </c>
      <c r="C37" s="80"/>
      <c r="D37" s="80"/>
      <c r="E37" s="98">
        <f>E36/60</f>
        <v>12.23998691666667</v>
      </c>
    </row>
    <row r="38" spans="1:5" ht="15.6">
      <c r="A38" s="92" t="s">
        <v>116</v>
      </c>
      <c r="B38" s="93"/>
      <c r="C38" s="93"/>
      <c r="D38" s="93"/>
      <c r="E38" s="99">
        <f>E37*20%</f>
        <v>2.4479973833333339</v>
      </c>
    </row>
    <row r="39" spans="1:5" ht="27.6">
      <c r="A39" s="9" t="s">
        <v>89</v>
      </c>
      <c r="B39" s="80" t="s">
        <v>69</v>
      </c>
      <c r="C39" s="80"/>
      <c r="D39" s="80"/>
      <c r="E39" s="81">
        <f>SUM(E37:E38)</f>
        <v>14.687984300000004</v>
      </c>
    </row>
    <row r="41" spans="1:5" ht="18">
      <c r="A41" s="44" t="s">
        <v>22</v>
      </c>
      <c r="B41" s="44"/>
      <c r="C41" s="44" t="s">
        <v>23</v>
      </c>
      <c r="D41" s="45"/>
    </row>
    <row r="42" spans="1:5" ht="18">
      <c r="A42" s="46"/>
      <c r="B42" s="46"/>
      <c r="C42" s="46"/>
      <c r="D42" s="45"/>
    </row>
    <row r="43" spans="1:5" ht="18">
      <c r="A43" s="44" t="s">
        <v>24</v>
      </c>
      <c r="B43" s="44"/>
      <c r="C43" s="44" t="s">
        <v>25</v>
      </c>
      <c r="D43" s="45"/>
    </row>
  </sheetData>
  <mergeCells count="2">
    <mergeCell ref="A2:E2"/>
    <mergeCell ref="A4:C4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topLeftCell="A19" workbookViewId="0">
      <selection activeCell="G36" sqref="G36"/>
    </sheetView>
  </sheetViews>
  <sheetFormatPr defaultRowHeight="14.4"/>
  <cols>
    <col min="1" max="1" width="49.5546875" customWidth="1"/>
    <col min="2" max="2" width="4.77734375" customWidth="1"/>
    <col min="3" max="3" width="11.77734375" customWidth="1"/>
    <col min="4" max="4" width="7" customWidth="1"/>
    <col min="5" max="5" width="11.6640625" customWidth="1"/>
  </cols>
  <sheetData>
    <row r="1" spans="1:5" ht="18" customHeight="1">
      <c r="A1" s="41" t="s">
        <v>19</v>
      </c>
      <c r="B1" s="40"/>
      <c r="C1" s="40"/>
    </row>
    <row r="2" spans="1:5" ht="33" customHeight="1">
      <c r="A2" s="101" t="s">
        <v>27</v>
      </c>
      <c r="B2" s="101"/>
      <c r="C2" s="101"/>
      <c r="D2" s="101"/>
      <c r="E2" s="101"/>
    </row>
    <row r="3" spans="1:5" ht="18">
      <c r="A3" s="41"/>
      <c r="B3" s="40"/>
      <c r="C3" s="40"/>
    </row>
    <row r="4" spans="1:5" ht="18">
      <c r="A4" s="106" t="s">
        <v>20</v>
      </c>
      <c r="B4" s="106"/>
      <c r="C4" s="40"/>
    </row>
    <row r="5" spans="1:5" ht="21" customHeight="1">
      <c r="A5" s="107" t="s">
        <v>94</v>
      </c>
      <c r="B5" s="107"/>
      <c r="C5" s="107"/>
      <c r="D5" s="107"/>
    </row>
    <row r="6" spans="1:5" ht="27" customHeight="1">
      <c r="A6" s="35" t="s">
        <v>0</v>
      </c>
      <c r="B6" s="35" t="s">
        <v>1</v>
      </c>
      <c r="C6" s="35" t="s">
        <v>2</v>
      </c>
      <c r="D6" s="35" t="s">
        <v>7</v>
      </c>
      <c r="E6" s="33" t="s">
        <v>12</v>
      </c>
    </row>
    <row r="7" spans="1:5">
      <c r="A7" s="13" t="s">
        <v>3</v>
      </c>
      <c r="B7" s="14"/>
      <c r="C7" s="14"/>
      <c r="D7" s="14"/>
      <c r="E7" s="14"/>
    </row>
    <row r="8" spans="1:5" ht="28.8">
      <c r="A8" s="37" t="s">
        <v>90</v>
      </c>
      <c r="B8" s="14" t="s">
        <v>15</v>
      </c>
      <c r="C8" s="14">
        <v>20</v>
      </c>
      <c r="D8" s="14">
        <v>1.42</v>
      </c>
      <c r="E8" s="16">
        <f>C8*D8</f>
        <v>28.4</v>
      </c>
    </row>
    <row r="9" spans="1:5">
      <c r="A9" s="37" t="s">
        <v>52</v>
      </c>
      <c r="B9" s="14" t="s">
        <v>15</v>
      </c>
      <c r="C9" s="14">
        <v>5</v>
      </c>
      <c r="D9" s="14">
        <v>0.82</v>
      </c>
      <c r="E9" s="16">
        <f t="shared" ref="E9" si="0">C9*D9</f>
        <v>4.0999999999999996</v>
      </c>
    </row>
    <row r="10" spans="1:5">
      <c r="A10" s="13" t="s">
        <v>4</v>
      </c>
      <c r="B10" s="14"/>
      <c r="C10" s="14"/>
      <c r="D10" s="14"/>
      <c r="E10" s="16">
        <f>SUM(E8:E9)</f>
        <v>32.5</v>
      </c>
    </row>
    <row r="11" spans="1:5">
      <c r="A11" s="13" t="s">
        <v>5</v>
      </c>
      <c r="B11" s="14"/>
      <c r="C11" s="14"/>
      <c r="D11" s="14"/>
      <c r="E11" s="16">
        <f>E10*22%</f>
        <v>7.15</v>
      </c>
    </row>
    <row r="12" spans="1:5">
      <c r="A12" s="17" t="s">
        <v>60</v>
      </c>
      <c r="B12" s="1"/>
      <c r="C12" s="1"/>
      <c r="D12" s="1"/>
      <c r="E12" s="2">
        <f>(E10+E11)</f>
        <v>39.65</v>
      </c>
    </row>
    <row r="13" spans="1:5">
      <c r="A13" s="18"/>
      <c r="B13" s="6"/>
      <c r="C13" s="6"/>
      <c r="D13" s="6"/>
      <c r="E13" s="7"/>
    </row>
    <row r="14" spans="1:5">
      <c r="A14" s="3" t="s">
        <v>6</v>
      </c>
      <c r="B14" s="20"/>
      <c r="C14" s="25"/>
      <c r="D14" s="20"/>
      <c r="E14" s="20"/>
    </row>
    <row r="15" spans="1:5" ht="24">
      <c r="A15" s="27" t="s">
        <v>35</v>
      </c>
      <c r="B15" s="20" t="s">
        <v>15</v>
      </c>
      <c r="C15" s="20">
        <v>1</v>
      </c>
      <c r="D15" s="20">
        <v>0.03</v>
      </c>
      <c r="E15" s="8">
        <f t="shared" ref="E15:E17" si="1">C15*D15</f>
        <v>0.03</v>
      </c>
    </row>
    <row r="16" spans="1:5">
      <c r="A16" s="28" t="s">
        <v>54</v>
      </c>
      <c r="B16" s="20" t="s">
        <v>15</v>
      </c>
      <c r="C16" s="20">
        <v>1</v>
      </c>
      <c r="D16" s="20">
        <v>0.02</v>
      </c>
      <c r="E16" s="8">
        <f t="shared" si="1"/>
        <v>0.02</v>
      </c>
    </row>
    <row r="17" spans="1:5">
      <c r="A17" s="27" t="s">
        <v>55</v>
      </c>
      <c r="B17" s="20" t="s">
        <v>15</v>
      </c>
      <c r="C17" s="20">
        <v>1</v>
      </c>
      <c r="D17" s="20">
        <v>0.53</v>
      </c>
      <c r="E17" s="8">
        <f t="shared" si="1"/>
        <v>0.53</v>
      </c>
    </row>
    <row r="18" spans="1:5" ht="24" customHeight="1">
      <c r="A18" s="27" t="s">
        <v>37</v>
      </c>
      <c r="B18" s="20" t="s">
        <v>15</v>
      </c>
      <c r="C18" s="20">
        <v>1</v>
      </c>
      <c r="D18" s="20">
        <v>0.02</v>
      </c>
      <c r="E18" s="8">
        <f>C18*D18</f>
        <v>0.02</v>
      </c>
    </row>
    <row r="19" spans="1:5">
      <c r="A19" s="27" t="s">
        <v>91</v>
      </c>
      <c r="B19" s="20" t="s">
        <v>15</v>
      </c>
      <c r="C19" s="20">
        <v>1</v>
      </c>
      <c r="D19" s="20">
        <v>0.02</v>
      </c>
      <c r="E19" s="8">
        <f>C19*D19</f>
        <v>0.02</v>
      </c>
    </row>
    <row r="20" spans="1:5">
      <c r="A20" s="27" t="s">
        <v>14</v>
      </c>
      <c r="B20" s="20" t="s">
        <v>15</v>
      </c>
      <c r="C20" s="20">
        <v>1</v>
      </c>
      <c r="D20" s="20">
        <v>0.03</v>
      </c>
      <c r="E20" s="8">
        <f>C20*D20</f>
        <v>0.03</v>
      </c>
    </row>
    <row r="21" spans="1:5">
      <c r="A21" s="27" t="s">
        <v>17</v>
      </c>
      <c r="B21" s="30" t="s">
        <v>18</v>
      </c>
      <c r="C21" s="20"/>
      <c r="D21" s="20"/>
      <c r="E21" s="8">
        <v>6.86</v>
      </c>
    </row>
    <row r="22" spans="1:5">
      <c r="A22" s="27" t="s">
        <v>30</v>
      </c>
      <c r="B22" s="20" t="s">
        <v>15</v>
      </c>
      <c r="C22" s="20">
        <v>20</v>
      </c>
      <c r="D22" s="20">
        <v>0.09</v>
      </c>
      <c r="E22" s="8">
        <f>C22*D22</f>
        <v>1.7999999999999998</v>
      </c>
    </row>
    <row r="23" spans="1:5">
      <c r="A23" s="27" t="s">
        <v>56</v>
      </c>
      <c r="B23" s="20" t="s">
        <v>15</v>
      </c>
      <c r="C23" s="20">
        <v>20</v>
      </c>
      <c r="D23" s="20">
        <v>0.15</v>
      </c>
      <c r="E23" s="8">
        <f>C23*D23</f>
        <v>3</v>
      </c>
    </row>
    <row r="24" spans="1:5" ht="24">
      <c r="A24" s="27" t="s">
        <v>125</v>
      </c>
      <c r="B24" s="20" t="s">
        <v>15</v>
      </c>
      <c r="C24" s="20">
        <v>1</v>
      </c>
      <c r="D24" s="20">
        <v>0.03</v>
      </c>
      <c r="E24" s="8">
        <f>C24*D24</f>
        <v>0.03</v>
      </c>
    </row>
    <row r="25" spans="1:5">
      <c r="A25" s="17" t="s">
        <v>8</v>
      </c>
      <c r="B25" s="1"/>
      <c r="C25" s="1"/>
      <c r="D25" s="1"/>
      <c r="E25" s="2">
        <f>SUM(E14:E24)</f>
        <v>12.34</v>
      </c>
    </row>
    <row r="26" spans="1:5">
      <c r="A26" s="17" t="s">
        <v>11</v>
      </c>
      <c r="B26" s="1"/>
      <c r="C26" s="1"/>
      <c r="D26" s="1"/>
      <c r="E26" s="2">
        <f>E12+E25</f>
        <v>51.989999999999995</v>
      </c>
    </row>
    <row r="27" spans="1:5">
      <c r="A27" s="28" t="s">
        <v>42</v>
      </c>
      <c r="B27" s="20" t="s">
        <v>15</v>
      </c>
      <c r="C27" s="20">
        <v>20</v>
      </c>
      <c r="D27" s="8">
        <v>3.7913299999999999</v>
      </c>
      <c r="E27" s="8">
        <f t="shared" ref="E27:E28" si="2">C27*D27</f>
        <v>75.826599999999999</v>
      </c>
    </row>
    <row r="28" spans="1:5">
      <c r="A28" s="28" t="s">
        <v>43</v>
      </c>
      <c r="B28" s="20" t="s">
        <v>15</v>
      </c>
      <c r="C28" s="20">
        <v>10</v>
      </c>
      <c r="D28" s="8">
        <v>1.3440000000000001</v>
      </c>
      <c r="E28" s="8">
        <f t="shared" si="2"/>
        <v>13.440000000000001</v>
      </c>
    </row>
    <row r="29" spans="1:5">
      <c r="A29" s="17" t="s">
        <v>57</v>
      </c>
      <c r="B29" s="1"/>
      <c r="C29" s="1"/>
      <c r="D29" s="1"/>
      <c r="E29" s="2">
        <f>SUM(E27:E28)</f>
        <v>89.266599999999997</v>
      </c>
    </row>
    <row r="30" spans="1:5">
      <c r="A30" s="17" t="s">
        <v>11</v>
      </c>
      <c r="B30" s="1"/>
      <c r="C30" s="1"/>
      <c r="D30" s="1"/>
      <c r="E30" s="2">
        <f>E26+E29</f>
        <v>141.25659999999999</v>
      </c>
    </row>
    <row r="31" spans="1:5">
      <c r="A31" s="37" t="s">
        <v>38</v>
      </c>
      <c r="B31" s="12"/>
      <c r="C31" s="12"/>
      <c r="D31" s="12"/>
      <c r="E31" s="16">
        <f>E30*5.5%</f>
        <v>7.7691129999999999</v>
      </c>
    </row>
    <row r="32" spans="1:5">
      <c r="A32" s="17" t="s">
        <v>11</v>
      </c>
      <c r="B32" s="1"/>
      <c r="C32" s="1"/>
      <c r="D32" s="1"/>
      <c r="E32" s="2">
        <f>E30+E31</f>
        <v>149.025713</v>
      </c>
    </row>
    <row r="33" spans="1:5">
      <c r="A33" s="37" t="s">
        <v>58</v>
      </c>
      <c r="B33" s="14"/>
      <c r="C33" s="14"/>
      <c r="D33" s="14"/>
      <c r="E33" s="16">
        <f>E32*10%</f>
        <v>14.9025713</v>
      </c>
    </row>
    <row r="34" spans="1:5">
      <c r="A34" s="15" t="s">
        <v>9</v>
      </c>
      <c r="B34" s="14"/>
      <c r="C34" s="14"/>
      <c r="D34" s="14"/>
      <c r="E34" s="16">
        <f>E33*18%</f>
        <v>2.6824628339999999</v>
      </c>
    </row>
    <row r="35" spans="1:5">
      <c r="A35" s="17" t="s">
        <v>50</v>
      </c>
      <c r="B35" s="1"/>
      <c r="C35" s="1"/>
      <c r="D35" s="1"/>
      <c r="E35" s="2">
        <f>E32+E33+E34</f>
        <v>166.61074713400001</v>
      </c>
    </row>
    <row r="36" spans="1:5">
      <c r="A36" s="32" t="s">
        <v>59</v>
      </c>
      <c r="B36" s="30" t="s">
        <v>18</v>
      </c>
      <c r="C36" s="33"/>
      <c r="D36" s="33"/>
      <c r="E36" s="69">
        <v>100</v>
      </c>
    </row>
    <row r="37" spans="1:5">
      <c r="A37" s="29" t="s">
        <v>92</v>
      </c>
      <c r="B37" s="31" t="s">
        <v>18</v>
      </c>
      <c r="C37" s="31"/>
      <c r="D37" s="31"/>
      <c r="E37" s="68">
        <f>E35-E36</f>
        <v>66.610747134000007</v>
      </c>
    </row>
    <row r="38" spans="1:5">
      <c r="A38" s="50" t="s">
        <v>32</v>
      </c>
      <c r="B38" s="30" t="s">
        <v>18</v>
      </c>
      <c r="C38" s="50"/>
      <c r="D38" s="50"/>
      <c r="E38" s="83">
        <f>E37*20%</f>
        <v>13.322149426800003</v>
      </c>
    </row>
    <row r="39" spans="1:5" ht="28.8">
      <c r="A39" s="61" t="s">
        <v>51</v>
      </c>
      <c r="B39" s="35" t="s">
        <v>18</v>
      </c>
      <c r="C39" s="62"/>
      <c r="D39" s="62"/>
      <c r="E39" s="63">
        <f>E37+E38</f>
        <v>79.932896560800003</v>
      </c>
    </row>
    <row r="40" spans="1:5">
      <c r="A40" s="51"/>
      <c r="B40" s="52"/>
      <c r="C40" s="53"/>
      <c r="D40" s="53"/>
      <c r="E40" s="82"/>
    </row>
    <row r="41" spans="1:5" ht="18">
      <c r="A41" s="44" t="s">
        <v>22</v>
      </c>
      <c r="B41" s="44"/>
      <c r="C41" s="44" t="s">
        <v>23</v>
      </c>
      <c r="D41" s="45"/>
    </row>
    <row r="42" spans="1:5" ht="18">
      <c r="A42" s="46"/>
      <c r="B42" s="46"/>
      <c r="C42" s="46"/>
      <c r="D42" s="45"/>
    </row>
    <row r="43" spans="1:5" ht="18">
      <c r="A43" s="44" t="s">
        <v>24</v>
      </c>
      <c r="B43" s="44"/>
      <c r="C43" s="44" t="s">
        <v>25</v>
      </c>
      <c r="D43" s="45"/>
    </row>
    <row r="44" spans="1:5">
      <c r="A44" s="42"/>
      <c r="B44" s="42"/>
      <c r="C44" s="42"/>
    </row>
  </sheetData>
  <mergeCells count="3">
    <mergeCell ref="A2:E2"/>
    <mergeCell ref="A4:B4"/>
    <mergeCell ref="A5:D5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topLeftCell="A25" workbookViewId="0">
      <selection activeCell="H38" sqref="H38"/>
    </sheetView>
  </sheetViews>
  <sheetFormatPr defaultRowHeight="14.4"/>
  <cols>
    <col min="1" max="1" width="49.5546875" customWidth="1"/>
    <col min="2" max="2" width="4.77734375" customWidth="1"/>
    <col min="3" max="3" width="11.77734375" customWidth="1"/>
    <col min="4" max="4" width="7" customWidth="1"/>
    <col min="5" max="5" width="11.6640625" customWidth="1"/>
  </cols>
  <sheetData>
    <row r="1" spans="1:5" ht="18" customHeight="1">
      <c r="A1" s="41" t="s">
        <v>19</v>
      </c>
      <c r="B1" s="40"/>
      <c r="C1" s="40"/>
    </row>
    <row r="2" spans="1:5" ht="33" customHeight="1">
      <c r="A2" s="101" t="s">
        <v>27</v>
      </c>
      <c r="B2" s="101"/>
      <c r="C2" s="101"/>
      <c r="D2" s="101"/>
      <c r="E2" s="101"/>
    </row>
    <row r="3" spans="1:5" ht="18">
      <c r="A3" s="41"/>
      <c r="B3" s="40"/>
      <c r="C3" s="40"/>
    </row>
    <row r="4" spans="1:5" ht="18">
      <c r="A4" s="106" t="s">
        <v>20</v>
      </c>
      <c r="B4" s="106"/>
      <c r="C4" s="40"/>
    </row>
    <row r="5" spans="1:5" ht="21" customHeight="1">
      <c r="A5" s="107" t="s">
        <v>61</v>
      </c>
      <c r="B5" s="107"/>
      <c r="C5" s="107"/>
      <c r="D5" s="107"/>
    </row>
    <row r="6" spans="1:5" ht="27" customHeight="1">
      <c r="A6" s="35" t="s">
        <v>0</v>
      </c>
      <c r="B6" s="35" t="s">
        <v>1</v>
      </c>
      <c r="C6" s="35" t="s">
        <v>2</v>
      </c>
      <c r="D6" s="35" t="s">
        <v>7</v>
      </c>
      <c r="E6" s="33" t="s">
        <v>12</v>
      </c>
    </row>
    <row r="7" spans="1:5">
      <c r="A7" s="13" t="s">
        <v>3</v>
      </c>
      <c r="B7" s="14"/>
      <c r="C7" s="14"/>
      <c r="D7" s="14"/>
      <c r="E7" s="14"/>
    </row>
    <row r="8" spans="1:5" ht="28.8">
      <c r="A8" s="37" t="s">
        <v>90</v>
      </c>
      <c r="B8" s="14" t="s">
        <v>15</v>
      </c>
      <c r="C8" s="14">
        <v>20</v>
      </c>
      <c r="D8" s="14">
        <v>1.42</v>
      </c>
      <c r="E8" s="16">
        <f>C8*D8</f>
        <v>28.4</v>
      </c>
    </row>
    <row r="9" spans="1:5">
      <c r="A9" s="37" t="s">
        <v>52</v>
      </c>
      <c r="B9" s="14" t="s">
        <v>15</v>
      </c>
      <c r="C9" s="14">
        <v>5</v>
      </c>
      <c r="D9" s="14">
        <v>0.82</v>
      </c>
      <c r="E9" s="16">
        <f t="shared" ref="E9" si="0">C9*D9</f>
        <v>4.0999999999999996</v>
      </c>
    </row>
    <row r="10" spans="1:5">
      <c r="A10" s="13" t="s">
        <v>4</v>
      </c>
      <c r="B10" s="14"/>
      <c r="C10" s="14"/>
      <c r="D10" s="14"/>
      <c r="E10" s="16">
        <f>SUM(E8:E9)</f>
        <v>32.5</v>
      </c>
    </row>
    <row r="11" spans="1:5">
      <c r="A11" s="13" t="s">
        <v>5</v>
      </c>
      <c r="B11" s="14"/>
      <c r="C11" s="14"/>
      <c r="D11" s="14"/>
      <c r="E11" s="16">
        <f>E10*22%</f>
        <v>7.15</v>
      </c>
    </row>
    <row r="12" spans="1:5">
      <c r="A12" s="17" t="s">
        <v>60</v>
      </c>
      <c r="B12" s="1"/>
      <c r="C12" s="1"/>
      <c r="D12" s="1"/>
      <c r="E12" s="2">
        <f>(E10+E11)</f>
        <v>39.65</v>
      </c>
    </row>
    <row r="13" spans="1:5">
      <c r="A13" s="18"/>
      <c r="B13" s="6"/>
      <c r="C13" s="6"/>
      <c r="D13" s="6"/>
      <c r="E13" s="7"/>
    </row>
    <row r="14" spans="1:5">
      <c r="A14" s="3" t="s">
        <v>6</v>
      </c>
      <c r="B14" s="20"/>
      <c r="C14" s="25"/>
      <c r="D14" s="20"/>
      <c r="E14" s="20"/>
    </row>
    <row r="15" spans="1:5" ht="24">
      <c r="A15" s="27" t="s">
        <v>35</v>
      </c>
      <c r="B15" s="20" t="s">
        <v>15</v>
      </c>
      <c r="C15" s="20">
        <v>1</v>
      </c>
      <c r="D15" s="20">
        <v>0.03</v>
      </c>
      <c r="E15" s="8">
        <f t="shared" ref="E15:E17" si="1">C15*D15</f>
        <v>0.03</v>
      </c>
    </row>
    <row r="16" spans="1:5">
      <c r="A16" s="28" t="s">
        <v>54</v>
      </c>
      <c r="B16" s="20" t="s">
        <v>15</v>
      </c>
      <c r="C16" s="20">
        <v>1</v>
      </c>
      <c r="D16" s="20">
        <v>0.02</v>
      </c>
      <c r="E16" s="8">
        <f t="shared" si="1"/>
        <v>0.02</v>
      </c>
    </row>
    <row r="17" spans="1:5">
      <c r="A17" s="27" t="s">
        <v>55</v>
      </c>
      <c r="B17" s="20" t="s">
        <v>15</v>
      </c>
      <c r="C17" s="20">
        <v>1</v>
      </c>
      <c r="D17" s="20">
        <v>0.53</v>
      </c>
      <c r="E17" s="8">
        <f t="shared" si="1"/>
        <v>0.53</v>
      </c>
    </row>
    <row r="18" spans="1:5" ht="24" customHeight="1">
      <c r="A18" s="27" t="s">
        <v>37</v>
      </c>
      <c r="B18" s="20" t="s">
        <v>15</v>
      </c>
      <c r="C18" s="20">
        <v>1</v>
      </c>
      <c r="D18" s="20">
        <v>0.02</v>
      </c>
      <c r="E18" s="8">
        <f>C18*D18</f>
        <v>0.02</v>
      </c>
    </row>
    <row r="19" spans="1:5">
      <c r="A19" s="27" t="s">
        <v>91</v>
      </c>
      <c r="B19" s="20" t="s">
        <v>15</v>
      </c>
      <c r="C19" s="20">
        <v>1</v>
      </c>
      <c r="D19" s="20">
        <v>0.02</v>
      </c>
      <c r="E19" s="8">
        <f>C19*D19</f>
        <v>0.02</v>
      </c>
    </row>
    <row r="20" spans="1:5">
      <c r="A20" s="27" t="s">
        <v>14</v>
      </c>
      <c r="B20" s="20" t="s">
        <v>15</v>
      </c>
      <c r="C20" s="20">
        <v>1</v>
      </c>
      <c r="D20" s="20">
        <v>0.03</v>
      </c>
      <c r="E20" s="8">
        <f>C20*D20</f>
        <v>0.03</v>
      </c>
    </row>
    <row r="21" spans="1:5">
      <c r="A21" s="27" t="s">
        <v>17</v>
      </c>
      <c r="B21" s="30" t="s">
        <v>18</v>
      </c>
      <c r="C21" s="20"/>
      <c r="D21" s="20"/>
      <c r="E21" s="8">
        <v>6.86</v>
      </c>
    </row>
    <row r="22" spans="1:5">
      <c r="A22" s="27" t="s">
        <v>30</v>
      </c>
      <c r="B22" s="20" t="s">
        <v>15</v>
      </c>
      <c r="C22" s="20">
        <v>20</v>
      </c>
      <c r="D22" s="20">
        <v>0.09</v>
      </c>
      <c r="E22" s="8">
        <f>C22*D22</f>
        <v>1.7999999999999998</v>
      </c>
    </row>
    <row r="23" spans="1:5">
      <c r="A23" s="27" t="s">
        <v>56</v>
      </c>
      <c r="B23" s="20" t="s">
        <v>15</v>
      </c>
      <c r="C23" s="20">
        <v>20</v>
      </c>
      <c r="D23" s="20">
        <v>0.15</v>
      </c>
      <c r="E23" s="8">
        <f>C23*D23</f>
        <v>3</v>
      </c>
    </row>
    <row r="24" spans="1:5" ht="24">
      <c r="A24" s="27" t="s">
        <v>125</v>
      </c>
      <c r="B24" s="20" t="s">
        <v>15</v>
      </c>
      <c r="C24" s="20">
        <v>1</v>
      </c>
      <c r="D24" s="20">
        <v>0.03</v>
      </c>
      <c r="E24" s="8">
        <f>C24*D24</f>
        <v>0.03</v>
      </c>
    </row>
    <row r="25" spans="1:5">
      <c r="A25" s="17" t="s">
        <v>8</v>
      </c>
      <c r="B25" s="1"/>
      <c r="C25" s="1"/>
      <c r="D25" s="1"/>
      <c r="E25" s="2">
        <f>SUM(E14:E24)</f>
        <v>12.34</v>
      </c>
    </row>
    <row r="26" spans="1:5">
      <c r="A26" s="17" t="s">
        <v>11</v>
      </c>
      <c r="B26" s="1"/>
      <c r="C26" s="1"/>
      <c r="D26" s="1"/>
      <c r="E26" s="2">
        <f>E12+E25</f>
        <v>51.989999999999995</v>
      </c>
    </row>
    <row r="27" spans="1:5">
      <c r="A27" s="28" t="s">
        <v>42</v>
      </c>
      <c r="B27" s="20" t="s">
        <v>15</v>
      </c>
      <c r="C27" s="20">
        <v>20</v>
      </c>
      <c r="D27" s="8">
        <v>3.7913299999999999</v>
      </c>
      <c r="E27" s="8">
        <f t="shared" ref="E27:E28" si="2">C27*D27</f>
        <v>75.826599999999999</v>
      </c>
    </row>
    <row r="28" spans="1:5">
      <c r="A28" s="28" t="s">
        <v>43</v>
      </c>
      <c r="B28" s="20" t="s">
        <v>15</v>
      </c>
      <c r="C28" s="20">
        <v>10</v>
      </c>
      <c r="D28" s="8">
        <v>1.3440000000000001</v>
      </c>
      <c r="E28" s="8">
        <f t="shared" si="2"/>
        <v>13.440000000000001</v>
      </c>
    </row>
    <row r="29" spans="1:5">
      <c r="A29" s="17" t="s">
        <v>57</v>
      </c>
      <c r="B29" s="1"/>
      <c r="C29" s="1"/>
      <c r="D29" s="1"/>
      <c r="E29" s="2">
        <f>SUM(E27:E28)</f>
        <v>89.266599999999997</v>
      </c>
    </row>
    <row r="30" spans="1:5">
      <c r="A30" s="17" t="s">
        <v>11</v>
      </c>
      <c r="B30" s="1"/>
      <c r="C30" s="1"/>
      <c r="D30" s="1"/>
      <c r="E30" s="2">
        <f>E26+E29</f>
        <v>141.25659999999999</v>
      </c>
    </row>
    <row r="31" spans="1:5">
      <c r="A31" s="37" t="s">
        <v>38</v>
      </c>
      <c r="B31" s="12"/>
      <c r="C31" s="12"/>
      <c r="D31" s="12"/>
      <c r="E31" s="16">
        <f>E30*5.5%</f>
        <v>7.7691129999999999</v>
      </c>
    </row>
    <row r="32" spans="1:5">
      <c r="A32" s="17" t="s">
        <v>11</v>
      </c>
      <c r="B32" s="1"/>
      <c r="C32" s="1"/>
      <c r="D32" s="1"/>
      <c r="E32" s="2">
        <f>E30+E31</f>
        <v>149.025713</v>
      </c>
    </row>
    <row r="33" spans="1:5">
      <c r="A33" s="37" t="s">
        <v>58</v>
      </c>
      <c r="B33" s="14"/>
      <c r="C33" s="14"/>
      <c r="D33" s="14"/>
      <c r="E33" s="16">
        <f>E32*10%</f>
        <v>14.9025713</v>
      </c>
    </row>
    <row r="34" spans="1:5">
      <c r="A34" s="15" t="s">
        <v>9</v>
      </c>
      <c r="B34" s="14"/>
      <c r="C34" s="14"/>
      <c r="D34" s="14"/>
      <c r="E34" s="16">
        <f>E33*18%</f>
        <v>2.6824628339999999</v>
      </c>
    </row>
    <row r="35" spans="1:5">
      <c r="A35" s="17" t="s">
        <v>50</v>
      </c>
      <c r="B35" s="1"/>
      <c r="C35" s="1"/>
      <c r="D35" s="1"/>
      <c r="E35" s="2">
        <f>E32+E33+E34</f>
        <v>166.61074713400001</v>
      </c>
    </row>
    <row r="36" spans="1:5">
      <c r="A36" s="32" t="s">
        <v>59</v>
      </c>
      <c r="B36" s="30" t="s">
        <v>18</v>
      </c>
      <c r="C36" s="33"/>
      <c r="D36" s="33"/>
      <c r="E36" s="69"/>
    </row>
    <row r="37" spans="1:5">
      <c r="A37" s="29" t="s">
        <v>92</v>
      </c>
      <c r="B37" s="31" t="s">
        <v>18</v>
      </c>
      <c r="C37" s="31"/>
      <c r="D37" s="31"/>
      <c r="E37" s="68">
        <f>E35-E36</f>
        <v>166.61074713400001</v>
      </c>
    </row>
    <row r="38" spans="1:5">
      <c r="A38" s="50" t="s">
        <v>32</v>
      </c>
      <c r="B38" s="30" t="s">
        <v>18</v>
      </c>
      <c r="C38" s="50"/>
      <c r="D38" s="50"/>
      <c r="E38" s="83">
        <f>E37*20%</f>
        <v>33.322149426800003</v>
      </c>
    </row>
    <row r="39" spans="1:5" ht="28.8">
      <c r="A39" s="61" t="s">
        <v>93</v>
      </c>
      <c r="B39" s="35" t="s">
        <v>18</v>
      </c>
      <c r="C39" s="62"/>
      <c r="D39" s="62"/>
      <c r="E39" s="63">
        <f>E37+E38</f>
        <v>199.9328965608</v>
      </c>
    </row>
    <row r="40" spans="1:5">
      <c r="A40" s="51"/>
      <c r="B40" s="52"/>
      <c r="C40" s="53"/>
      <c r="D40" s="53"/>
      <c r="E40" s="82"/>
    </row>
    <row r="41" spans="1:5" ht="18">
      <c r="A41" s="44" t="s">
        <v>22</v>
      </c>
      <c r="B41" s="44"/>
      <c r="C41" s="44" t="s">
        <v>23</v>
      </c>
      <c r="D41" s="45"/>
    </row>
    <row r="42" spans="1:5" ht="18">
      <c r="A42" s="46"/>
      <c r="B42" s="46"/>
      <c r="C42" s="46"/>
      <c r="D42" s="45"/>
    </row>
    <row r="43" spans="1:5" ht="18">
      <c r="A43" s="44" t="s">
        <v>24</v>
      </c>
      <c r="B43" s="44"/>
      <c r="C43" s="44" t="s">
        <v>25</v>
      </c>
      <c r="D43" s="45"/>
    </row>
    <row r="44" spans="1:5">
      <c r="A44" s="42"/>
      <c r="B44" s="42"/>
      <c r="C44" s="42"/>
    </row>
  </sheetData>
  <mergeCells count="3">
    <mergeCell ref="A2:E2"/>
    <mergeCell ref="A4:B4"/>
    <mergeCell ref="A5:D5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opLeftCell="A22" workbookViewId="0">
      <selection activeCell="A26" sqref="A26:E26"/>
    </sheetView>
  </sheetViews>
  <sheetFormatPr defaultRowHeight="14.4"/>
  <cols>
    <col min="1" max="1" width="37" customWidth="1"/>
  </cols>
  <sheetData>
    <row r="1" spans="1:5" ht="18" customHeight="1">
      <c r="A1" s="41" t="s">
        <v>19</v>
      </c>
      <c r="B1" s="41"/>
      <c r="C1" s="41"/>
      <c r="D1" s="41"/>
      <c r="E1" s="41"/>
    </row>
    <row r="2" spans="1:5" ht="33" customHeight="1">
      <c r="A2" s="101" t="s">
        <v>27</v>
      </c>
      <c r="B2" s="101"/>
      <c r="C2" s="101"/>
      <c r="D2" s="101"/>
      <c r="E2" s="101"/>
    </row>
    <row r="4" spans="1:5" ht="17.399999999999999">
      <c r="A4" s="102" t="s">
        <v>28</v>
      </c>
      <c r="B4" s="102"/>
      <c r="C4" s="102"/>
      <c r="D4" s="43"/>
      <c r="E4" s="43"/>
    </row>
    <row r="5" spans="1:5" ht="21" customHeight="1">
      <c r="A5" s="103" t="s">
        <v>74</v>
      </c>
      <c r="B5" s="103"/>
      <c r="C5" s="103"/>
    </row>
    <row r="6" spans="1:5" ht="27" customHeight="1">
      <c r="A6" s="64" t="s">
        <v>0</v>
      </c>
      <c r="B6" s="64" t="s">
        <v>1</v>
      </c>
      <c r="C6" s="64" t="s">
        <v>2</v>
      </c>
      <c r="D6" s="64" t="s">
        <v>7</v>
      </c>
      <c r="E6" s="65" t="s">
        <v>63</v>
      </c>
    </row>
    <row r="7" spans="1:5">
      <c r="A7" s="66" t="s">
        <v>3</v>
      </c>
      <c r="B7" s="30"/>
      <c r="C7" s="30"/>
      <c r="D7" s="30"/>
      <c r="E7" s="30"/>
    </row>
    <row r="8" spans="1:5" ht="24">
      <c r="A8" s="28" t="s">
        <v>102</v>
      </c>
      <c r="B8" s="30" t="s">
        <v>69</v>
      </c>
      <c r="C8" s="30">
        <v>1</v>
      </c>
      <c r="D8" s="30">
        <v>0.02</v>
      </c>
      <c r="E8" s="67">
        <f t="shared" ref="E8" si="0">C8*D8</f>
        <v>0.02</v>
      </c>
    </row>
    <row r="9" spans="1:5">
      <c r="A9" s="28"/>
      <c r="B9" s="30"/>
      <c r="C9" s="30"/>
      <c r="D9" s="30"/>
      <c r="E9" s="67"/>
    </row>
    <row r="10" spans="1:5">
      <c r="A10" s="66" t="s">
        <v>4</v>
      </c>
      <c r="B10" s="30"/>
      <c r="C10" s="30"/>
      <c r="D10" s="30"/>
      <c r="E10" s="67">
        <f>SUM(E8:E8)</f>
        <v>0.02</v>
      </c>
    </row>
    <row r="11" spans="1:5">
      <c r="A11" s="66" t="s">
        <v>5</v>
      </c>
      <c r="B11" s="30"/>
      <c r="C11" s="30"/>
      <c r="D11" s="30"/>
      <c r="E11" s="67">
        <v>0.01</v>
      </c>
    </row>
    <row r="12" spans="1:5">
      <c r="A12" s="29" t="s">
        <v>60</v>
      </c>
      <c r="B12" s="31"/>
      <c r="C12" s="31"/>
      <c r="D12" s="31"/>
      <c r="E12" s="68">
        <f>(E10+E11)</f>
        <v>0.03</v>
      </c>
    </row>
    <row r="13" spans="1:5">
      <c r="A13" s="32"/>
      <c r="B13" s="33"/>
      <c r="C13" s="33"/>
      <c r="D13" s="33"/>
      <c r="E13" s="69"/>
    </row>
    <row r="14" spans="1:5">
      <c r="A14" s="66" t="s">
        <v>6</v>
      </c>
      <c r="B14" s="70"/>
      <c r="C14" s="71"/>
      <c r="D14" s="30"/>
      <c r="E14" s="30"/>
    </row>
    <row r="15" spans="1:5" ht="24">
      <c r="A15" s="27" t="s">
        <v>75</v>
      </c>
      <c r="B15" s="30" t="s">
        <v>76</v>
      </c>
      <c r="C15" s="30">
        <v>1</v>
      </c>
      <c r="D15" s="30">
        <v>0.01</v>
      </c>
      <c r="E15" s="67">
        <v>0.01</v>
      </c>
    </row>
    <row r="16" spans="1:5" ht="24">
      <c r="A16" s="28" t="s">
        <v>77</v>
      </c>
      <c r="B16" s="30" t="s">
        <v>76</v>
      </c>
      <c r="C16" s="30">
        <v>1</v>
      </c>
      <c r="D16" s="30">
        <v>0.01</v>
      </c>
      <c r="E16" s="67">
        <v>0.01</v>
      </c>
    </row>
    <row r="17" spans="1:5" ht="24">
      <c r="A17" s="28" t="s">
        <v>78</v>
      </c>
      <c r="B17" s="30" t="s">
        <v>76</v>
      </c>
      <c r="C17" s="30">
        <v>1</v>
      </c>
      <c r="D17" s="30">
        <v>0.01</v>
      </c>
      <c r="E17" s="67">
        <v>0.01</v>
      </c>
    </row>
    <row r="18" spans="1:5" ht="24" customHeight="1">
      <c r="A18" s="27" t="s">
        <v>79</v>
      </c>
      <c r="B18" s="30" t="s">
        <v>76</v>
      </c>
      <c r="C18" s="30">
        <v>1</v>
      </c>
      <c r="D18" s="30">
        <v>0.01</v>
      </c>
      <c r="E18" s="67">
        <v>0.01</v>
      </c>
    </row>
    <row r="19" spans="1:5" ht="24">
      <c r="A19" s="27" t="s">
        <v>80</v>
      </c>
      <c r="B19" s="30" t="s">
        <v>76</v>
      </c>
      <c r="C19" s="30">
        <v>1</v>
      </c>
      <c r="D19" s="30">
        <v>0.01</v>
      </c>
      <c r="E19" s="67">
        <f t="shared" ref="E19" si="1">C19*D19</f>
        <v>0.01</v>
      </c>
    </row>
    <row r="20" spans="1:5" ht="24">
      <c r="A20" s="27" t="s">
        <v>81</v>
      </c>
      <c r="B20" s="30" t="s">
        <v>76</v>
      </c>
      <c r="C20" s="30">
        <v>1</v>
      </c>
      <c r="D20" s="30">
        <v>0.01</v>
      </c>
      <c r="E20" s="67">
        <v>0.01</v>
      </c>
    </row>
    <row r="21" spans="1:5">
      <c r="A21" s="27" t="s">
        <v>82</v>
      </c>
      <c r="B21" s="30" t="s">
        <v>76</v>
      </c>
      <c r="C21" s="30">
        <v>1</v>
      </c>
      <c r="D21" s="30">
        <v>0.01</v>
      </c>
      <c r="E21" s="67">
        <v>0.01</v>
      </c>
    </row>
    <row r="22" spans="1:5">
      <c r="A22" s="27" t="s">
        <v>83</v>
      </c>
      <c r="B22" s="30" t="s">
        <v>76</v>
      </c>
      <c r="C22" s="30">
        <v>1</v>
      </c>
      <c r="D22" s="30">
        <v>0.01</v>
      </c>
      <c r="E22" s="67">
        <v>0.01</v>
      </c>
    </row>
    <row r="23" spans="1:5">
      <c r="A23" s="27" t="s">
        <v>66</v>
      </c>
      <c r="B23" s="30" t="s">
        <v>18</v>
      </c>
      <c r="C23" s="30"/>
      <c r="D23" s="30"/>
      <c r="E23" s="67">
        <v>9.1999999999999993</v>
      </c>
    </row>
    <row r="24" spans="1:5">
      <c r="A24" s="27" t="s">
        <v>84</v>
      </c>
      <c r="B24" s="30" t="s">
        <v>69</v>
      </c>
      <c r="C24" s="30">
        <v>1</v>
      </c>
      <c r="D24" s="30">
        <v>0.01</v>
      </c>
      <c r="E24" s="67">
        <f t="shared" ref="E24:E25" si="2">C24*D24</f>
        <v>0.01</v>
      </c>
    </row>
    <row r="25" spans="1:5">
      <c r="A25" s="27" t="s">
        <v>85</v>
      </c>
      <c r="B25" s="30" t="s">
        <v>69</v>
      </c>
      <c r="C25" s="30">
        <v>1</v>
      </c>
      <c r="D25" s="30">
        <v>0.01</v>
      </c>
      <c r="E25" s="67">
        <f t="shared" si="2"/>
        <v>0.01</v>
      </c>
    </row>
    <row r="26" spans="1:5" ht="36">
      <c r="A26" s="27" t="s">
        <v>127</v>
      </c>
      <c r="B26" s="20" t="s">
        <v>69</v>
      </c>
      <c r="C26" s="20">
        <v>1</v>
      </c>
      <c r="D26" s="20">
        <v>0.01</v>
      </c>
      <c r="E26" s="8">
        <f>C26*D26</f>
        <v>0.01</v>
      </c>
    </row>
    <row r="27" spans="1:5">
      <c r="A27" s="27"/>
      <c r="B27" s="30"/>
      <c r="C27" s="30"/>
      <c r="D27" s="30"/>
      <c r="E27" s="67"/>
    </row>
    <row r="28" spans="1:5">
      <c r="A28" s="66" t="s">
        <v>8</v>
      </c>
      <c r="B28" s="30"/>
      <c r="C28" s="30"/>
      <c r="D28" s="30"/>
      <c r="E28" s="67">
        <f>SUM(E15:E27)</f>
        <v>9.3099999999999987</v>
      </c>
    </row>
    <row r="29" spans="1:5">
      <c r="A29" s="29" t="s">
        <v>11</v>
      </c>
      <c r="B29" s="34"/>
      <c r="C29" s="34"/>
      <c r="D29" s="34"/>
      <c r="E29" s="72">
        <f>E12+E28</f>
        <v>9.3399999999999981</v>
      </c>
    </row>
    <row r="30" spans="1:5">
      <c r="A30" s="28" t="s">
        <v>111</v>
      </c>
      <c r="B30" s="30" t="s">
        <v>69</v>
      </c>
      <c r="C30" s="30">
        <v>1</v>
      </c>
      <c r="D30" s="30">
        <v>0.06</v>
      </c>
      <c r="E30" s="67">
        <f t="shared" ref="E30:E31" si="3">C30*D30</f>
        <v>0.06</v>
      </c>
    </row>
    <row r="31" spans="1:5">
      <c r="A31" s="28" t="s">
        <v>112</v>
      </c>
      <c r="B31" s="30" t="s">
        <v>69</v>
      </c>
      <c r="C31" s="30">
        <v>1</v>
      </c>
      <c r="D31" s="30">
        <v>0.02</v>
      </c>
      <c r="E31" s="67">
        <f t="shared" si="3"/>
        <v>0.02</v>
      </c>
    </row>
    <row r="32" spans="1:5">
      <c r="A32" s="29" t="s">
        <v>16</v>
      </c>
      <c r="B32" s="34"/>
      <c r="C32" s="34"/>
      <c r="D32" s="34"/>
      <c r="E32" s="72">
        <f>SUM(E30:E31)</f>
        <v>0.08</v>
      </c>
    </row>
    <row r="33" spans="1:6">
      <c r="A33" s="29" t="s">
        <v>11</v>
      </c>
      <c r="B33" s="31"/>
      <c r="C33" s="31"/>
      <c r="D33" s="31"/>
      <c r="E33" s="68">
        <f>E29+E32</f>
        <v>9.4199999999999982</v>
      </c>
    </row>
    <row r="34" spans="1:6" ht="24">
      <c r="A34" s="28" t="s">
        <v>118</v>
      </c>
      <c r="B34" s="35"/>
      <c r="C34" s="35"/>
      <c r="D34" s="35"/>
      <c r="E34" s="73">
        <f>E33*5.5%</f>
        <v>0.51809999999999989</v>
      </c>
    </row>
    <row r="35" spans="1:6">
      <c r="A35" s="28" t="s">
        <v>58</v>
      </c>
      <c r="B35" s="30"/>
      <c r="C35" s="30"/>
      <c r="D35" s="30"/>
      <c r="E35" s="67">
        <f>(E33+E34)*10%</f>
        <v>0.99380999999999986</v>
      </c>
    </row>
    <row r="36" spans="1:6">
      <c r="A36" s="28" t="s">
        <v>9</v>
      </c>
      <c r="B36" s="30"/>
      <c r="C36" s="30"/>
      <c r="D36" s="30"/>
      <c r="E36" s="67">
        <v>0.01</v>
      </c>
    </row>
    <row r="37" spans="1:6" ht="24">
      <c r="A37" s="29" t="s">
        <v>86</v>
      </c>
      <c r="B37" s="31" t="s">
        <v>73</v>
      </c>
      <c r="C37" s="31"/>
      <c r="D37" s="31"/>
      <c r="E37" s="60">
        <f>E33+E34+E35+E36</f>
        <v>10.941909999999998</v>
      </c>
    </row>
    <row r="38" spans="1:6">
      <c r="A38" s="32" t="s">
        <v>113</v>
      </c>
      <c r="B38" s="33"/>
      <c r="C38" s="33"/>
      <c r="D38" s="33"/>
      <c r="E38" s="94">
        <f>E37*20%</f>
        <v>2.1883819999999998</v>
      </c>
      <c r="F38" s="54"/>
    </row>
    <row r="39" spans="1:6" ht="24">
      <c r="A39" s="29" t="s">
        <v>86</v>
      </c>
      <c r="B39" s="31" t="s">
        <v>73</v>
      </c>
      <c r="C39" s="31"/>
      <c r="D39" s="31"/>
      <c r="E39" s="60">
        <f>SUM(E37:E38)</f>
        <v>13.130291999999997</v>
      </c>
    </row>
    <row r="41" spans="1:6" ht="18">
      <c r="A41" s="44" t="s">
        <v>22</v>
      </c>
      <c r="B41" s="44"/>
      <c r="C41" s="44" t="s">
        <v>23</v>
      </c>
      <c r="D41" s="45"/>
    </row>
    <row r="42" spans="1:6" ht="18">
      <c r="A42" s="46"/>
      <c r="B42" s="46"/>
      <c r="C42" s="46"/>
      <c r="D42" s="45"/>
    </row>
    <row r="43" spans="1:6" ht="18">
      <c r="A43" s="44" t="s">
        <v>24</v>
      </c>
      <c r="B43" s="44"/>
      <c r="C43" s="44" t="s">
        <v>25</v>
      </c>
      <c r="D43" s="45"/>
    </row>
  </sheetData>
  <mergeCells count="3">
    <mergeCell ref="A2:E2"/>
    <mergeCell ref="A4:C4"/>
    <mergeCell ref="A5:C5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topLeftCell="A19" workbookViewId="0">
      <selection activeCell="E38" sqref="E38"/>
    </sheetView>
  </sheetViews>
  <sheetFormatPr defaultRowHeight="14.4"/>
  <cols>
    <col min="1" max="1" width="43.6640625" customWidth="1"/>
  </cols>
  <sheetData>
    <row r="1" spans="1:5" ht="17.399999999999999">
      <c r="A1" s="41" t="s">
        <v>19</v>
      </c>
      <c r="B1" s="41"/>
      <c r="C1" s="41"/>
      <c r="D1" s="41"/>
      <c r="E1" s="41"/>
    </row>
    <row r="2" spans="1:5" ht="15.6">
      <c r="A2" s="101" t="s">
        <v>27</v>
      </c>
      <c r="B2" s="101"/>
      <c r="C2" s="101"/>
      <c r="D2" s="101"/>
      <c r="E2" s="101"/>
    </row>
    <row r="4" spans="1:5" ht="17.399999999999999">
      <c r="A4" s="102" t="s">
        <v>28</v>
      </c>
      <c r="B4" s="102"/>
      <c r="C4" s="102"/>
      <c r="D4" s="43"/>
      <c r="E4" s="43"/>
    </row>
    <row r="5" spans="1:5" ht="17.399999999999999">
      <c r="A5" s="103" t="s">
        <v>62</v>
      </c>
      <c r="B5" s="103"/>
      <c r="C5" s="103"/>
    </row>
    <row r="6" spans="1:5">
      <c r="A6" s="35" t="s">
        <v>0</v>
      </c>
      <c r="B6" s="35" t="s">
        <v>1</v>
      </c>
      <c r="C6" s="35" t="s">
        <v>2</v>
      </c>
      <c r="D6" s="35" t="s">
        <v>7</v>
      </c>
      <c r="E6" s="33" t="s">
        <v>63</v>
      </c>
    </row>
    <row r="7" spans="1:5">
      <c r="A7" s="66" t="s">
        <v>3</v>
      </c>
      <c r="B7" s="30"/>
      <c r="C7" s="30"/>
      <c r="D7" s="30"/>
      <c r="E7" s="30"/>
    </row>
    <row r="8" spans="1:5" ht="27.6">
      <c r="A8" s="21" t="s">
        <v>98</v>
      </c>
      <c r="B8" s="20" t="s">
        <v>64</v>
      </c>
      <c r="C8" s="20">
        <v>16</v>
      </c>
      <c r="D8" s="20">
        <v>85.2</v>
      </c>
      <c r="E8" s="8">
        <f t="shared" ref="E8:E11" si="0">C8*D8</f>
        <v>1363.2</v>
      </c>
    </row>
    <row r="9" spans="1:5">
      <c r="A9" s="21" t="s">
        <v>101</v>
      </c>
      <c r="B9" s="20" t="s">
        <v>64</v>
      </c>
      <c r="C9" s="20">
        <v>12</v>
      </c>
      <c r="D9" s="20">
        <v>51.6</v>
      </c>
      <c r="E9" s="8">
        <f t="shared" si="0"/>
        <v>619.20000000000005</v>
      </c>
    </row>
    <row r="10" spans="1:5">
      <c r="A10" s="21" t="s">
        <v>97</v>
      </c>
      <c r="B10" s="20" t="s">
        <v>15</v>
      </c>
      <c r="C10" s="20">
        <v>5</v>
      </c>
      <c r="D10" s="20">
        <v>0.82</v>
      </c>
      <c r="E10" s="8">
        <f t="shared" si="0"/>
        <v>4.0999999999999996</v>
      </c>
    </row>
    <row r="11" spans="1:5">
      <c r="A11" s="21" t="s">
        <v>49</v>
      </c>
      <c r="B11" s="20" t="s">
        <v>15</v>
      </c>
      <c r="C11" s="20">
        <v>5</v>
      </c>
      <c r="D11" s="20">
        <v>0.82</v>
      </c>
      <c r="E11" s="8">
        <f t="shared" si="0"/>
        <v>4.0999999999999996</v>
      </c>
    </row>
    <row r="12" spans="1:5">
      <c r="A12" s="28"/>
      <c r="B12" s="30"/>
      <c r="C12" s="30"/>
      <c r="D12" s="30"/>
      <c r="E12" s="67"/>
    </row>
    <row r="13" spans="1:5">
      <c r="A13" s="66" t="s">
        <v>4</v>
      </c>
      <c r="B13" s="30"/>
      <c r="C13" s="30"/>
      <c r="D13" s="30"/>
      <c r="E13" s="67">
        <f>SUM(E8:E11)</f>
        <v>1990.6</v>
      </c>
    </row>
    <row r="14" spans="1:5">
      <c r="A14" s="66" t="s">
        <v>5</v>
      </c>
      <c r="B14" s="30"/>
      <c r="C14" s="30"/>
      <c r="D14" s="30"/>
      <c r="E14" s="67">
        <f>E13*22%</f>
        <v>437.93199999999996</v>
      </c>
    </row>
    <row r="15" spans="1:5">
      <c r="A15" s="29" t="s">
        <v>60</v>
      </c>
      <c r="B15" s="31"/>
      <c r="C15" s="31"/>
      <c r="D15" s="31"/>
      <c r="E15" s="68">
        <f>(E13+E14)</f>
        <v>2428.5319999999997</v>
      </c>
    </row>
    <row r="16" spans="1:5">
      <c r="A16" s="32"/>
      <c r="B16" s="33"/>
      <c r="C16" s="33"/>
      <c r="D16" s="33"/>
      <c r="E16" s="69"/>
    </row>
    <row r="17" spans="1:5">
      <c r="A17" s="3" t="s">
        <v>6</v>
      </c>
      <c r="B17" s="20"/>
      <c r="C17" s="25"/>
      <c r="D17" s="20"/>
      <c r="E17" s="20"/>
    </row>
    <row r="18" spans="1:5" ht="24">
      <c r="A18" s="27" t="s">
        <v>35</v>
      </c>
      <c r="B18" s="20" t="s">
        <v>15</v>
      </c>
      <c r="C18" s="20">
        <v>0.5</v>
      </c>
      <c r="D18" s="20">
        <v>0.03</v>
      </c>
      <c r="E18" s="8">
        <f t="shared" ref="E18:E20" si="1">C18*D18</f>
        <v>1.4999999999999999E-2</v>
      </c>
    </row>
    <row r="19" spans="1:5">
      <c r="A19" s="28" t="s">
        <v>54</v>
      </c>
      <c r="B19" s="20" t="s">
        <v>15</v>
      </c>
      <c r="C19" s="20">
        <v>0.5</v>
      </c>
      <c r="D19" s="20">
        <v>0.02</v>
      </c>
      <c r="E19" s="8">
        <f t="shared" si="1"/>
        <v>0.01</v>
      </c>
    </row>
    <row r="20" spans="1:5" ht="24">
      <c r="A20" s="27" t="s">
        <v>36</v>
      </c>
      <c r="B20" s="20" t="s">
        <v>15</v>
      </c>
      <c r="C20" s="20">
        <v>0.5</v>
      </c>
      <c r="D20" s="20">
        <v>0.53</v>
      </c>
      <c r="E20" s="8">
        <f t="shared" si="1"/>
        <v>0.26500000000000001</v>
      </c>
    </row>
    <row r="21" spans="1:5" ht="24">
      <c r="A21" s="27" t="s">
        <v>37</v>
      </c>
      <c r="B21" s="20" t="s">
        <v>15</v>
      </c>
      <c r="C21" s="20">
        <v>0.5</v>
      </c>
      <c r="D21" s="20">
        <v>0.02</v>
      </c>
      <c r="E21" s="8">
        <f>C21*D21</f>
        <v>0.01</v>
      </c>
    </row>
    <row r="22" spans="1:5">
      <c r="A22" s="27" t="s">
        <v>91</v>
      </c>
      <c r="B22" s="20" t="s">
        <v>15</v>
      </c>
      <c r="C22" s="20">
        <v>0.5</v>
      </c>
      <c r="D22" s="20">
        <v>0.02</v>
      </c>
      <c r="E22" s="8">
        <f>C22*D22</f>
        <v>0.01</v>
      </c>
    </row>
    <row r="23" spans="1:5">
      <c r="A23" s="27" t="s">
        <v>14</v>
      </c>
      <c r="B23" s="20" t="s">
        <v>15</v>
      </c>
      <c r="C23" s="20">
        <v>0.5</v>
      </c>
      <c r="D23" s="20">
        <v>0.03</v>
      </c>
      <c r="E23" s="8">
        <f>C23*D23</f>
        <v>1.4999999999999999E-2</v>
      </c>
    </row>
    <row r="24" spans="1:5">
      <c r="A24" s="27" t="s">
        <v>17</v>
      </c>
      <c r="B24" s="30" t="s">
        <v>18</v>
      </c>
      <c r="C24" s="20"/>
      <c r="D24" s="20"/>
      <c r="E24" s="8">
        <v>3.86</v>
      </c>
    </row>
    <row r="25" spans="1:5">
      <c r="A25" s="27" t="s">
        <v>30</v>
      </c>
      <c r="B25" s="20" t="s">
        <v>15</v>
      </c>
      <c r="C25" s="20">
        <v>360</v>
      </c>
      <c r="D25" s="20">
        <v>0.09</v>
      </c>
      <c r="E25" s="8">
        <f>C25*D25</f>
        <v>32.4</v>
      </c>
    </row>
    <row r="26" spans="1:5">
      <c r="A26" s="27" t="s">
        <v>40</v>
      </c>
      <c r="B26" s="20" t="s">
        <v>15</v>
      </c>
      <c r="C26" s="20">
        <v>360</v>
      </c>
      <c r="D26" s="20">
        <v>0.15</v>
      </c>
      <c r="E26" s="8">
        <f>C26*D26</f>
        <v>54</v>
      </c>
    </row>
    <row r="27" spans="1:5" ht="24">
      <c r="A27" s="27" t="s">
        <v>125</v>
      </c>
      <c r="B27" s="20" t="s">
        <v>15</v>
      </c>
      <c r="C27" s="20">
        <v>1</v>
      </c>
      <c r="D27" s="20">
        <v>0.03</v>
      </c>
      <c r="E27" s="8">
        <f>C27*D27</f>
        <v>0.03</v>
      </c>
    </row>
    <row r="28" spans="1:5">
      <c r="A28" s="84" t="s">
        <v>8</v>
      </c>
      <c r="B28" s="85"/>
      <c r="C28" s="85"/>
      <c r="D28" s="85"/>
      <c r="E28" s="86">
        <f>SUM(E18:E27)</f>
        <v>90.615000000000009</v>
      </c>
    </row>
    <row r="29" spans="1:5">
      <c r="A29" s="29" t="s">
        <v>11</v>
      </c>
      <c r="B29" s="31" t="s">
        <v>18</v>
      </c>
      <c r="C29" s="10"/>
      <c r="D29" s="10"/>
      <c r="E29" s="11">
        <f>E15+E28</f>
        <v>2519.1469999999999</v>
      </c>
    </row>
    <row r="30" spans="1:5">
      <c r="A30" s="28" t="s">
        <v>42</v>
      </c>
      <c r="B30" s="30" t="s">
        <v>15</v>
      </c>
      <c r="C30" s="30">
        <v>0.5</v>
      </c>
      <c r="D30" s="30">
        <v>3.79</v>
      </c>
      <c r="E30" s="67">
        <f t="shared" ref="E30:E31" si="2">C30*D30</f>
        <v>1.895</v>
      </c>
    </row>
    <row r="31" spans="1:5">
      <c r="A31" s="28" t="s">
        <v>43</v>
      </c>
      <c r="B31" s="30" t="s">
        <v>15</v>
      </c>
      <c r="C31" s="30">
        <v>0.5</v>
      </c>
      <c r="D31" s="30">
        <v>1.34</v>
      </c>
      <c r="E31" s="67">
        <f t="shared" si="2"/>
        <v>0.67</v>
      </c>
    </row>
    <row r="32" spans="1:5">
      <c r="A32" s="84" t="s">
        <v>16</v>
      </c>
      <c r="B32" s="87"/>
      <c r="C32" s="87"/>
      <c r="D32" s="87"/>
      <c r="E32" s="88">
        <f>SUM(E30:E31)</f>
        <v>2.5649999999999999</v>
      </c>
    </row>
    <row r="33" spans="1:5">
      <c r="A33" s="84" t="s">
        <v>11</v>
      </c>
      <c r="B33" s="89"/>
      <c r="C33" s="89"/>
      <c r="D33" s="89"/>
      <c r="E33" s="90">
        <f>E29+E32</f>
        <v>2521.712</v>
      </c>
    </row>
    <row r="34" spans="1:5">
      <c r="A34" s="28" t="s">
        <v>100</v>
      </c>
      <c r="B34" s="35"/>
      <c r="C34" s="35"/>
      <c r="D34" s="35"/>
      <c r="E34" s="73">
        <f>E33*5.5%</f>
        <v>138.69416000000001</v>
      </c>
    </row>
    <row r="35" spans="1:5">
      <c r="A35" s="28" t="s">
        <v>58</v>
      </c>
      <c r="B35" s="30"/>
      <c r="C35" s="30"/>
      <c r="D35" s="30"/>
      <c r="E35" s="67">
        <f>(E33+E34)*10%</f>
        <v>266.040616</v>
      </c>
    </row>
    <row r="36" spans="1:5">
      <c r="A36" s="28" t="s">
        <v>9</v>
      </c>
      <c r="B36" s="30"/>
      <c r="C36" s="30"/>
      <c r="D36" s="30"/>
      <c r="E36" s="67">
        <f>E35*18%</f>
        <v>47.887310880000001</v>
      </c>
    </row>
    <row r="37" spans="1:5">
      <c r="A37" s="66" t="s">
        <v>67</v>
      </c>
      <c r="B37" s="35"/>
      <c r="C37" s="35"/>
      <c r="D37" s="35"/>
      <c r="E37" s="74">
        <f>E33+E34+E35</f>
        <v>2926.4467759999998</v>
      </c>
    </row>
    <row r="38" spans="1:5" ht="28.8">
      <c r="A38" s="17" t="s">
        <v>68</v>
      </c>
      <c r="B38" s="1" t="s">
        <v>69</v>
      </c>
      <c r="C38" s="1"/>
      <c r="D38" s="1"/>
      <c r="E38" s="47">
        <f>E37/30</f>
        <v>97.548225866666655</v>
      </c>
    </row>
    <row r="39" spans="1:5">
      <c r="A39" s="18" t="s">
        <v>113</v>
      </c>
      <c r="B39" s="6"/>
      <c r="C39" s="6"/>
      <c r="D39" s="6"/>
      <c r="E39" s="91">
        <f>E38*20%</f>
        <v>19.509645173333332</v>
      </c>
    </row>
    <row r="40" spans="1:5" ht="28.8">
      <c r="A40" s="17" t="s">
        <v>68</v>
      </c>
      <c r="B40" s="1"/>
      <c r="C40" s="1"/>
      <c r="D40" s="1"/>
      <c r="E40" s="47">
        <f>E38+E39</f>
        <v>117.05787103999998</v>
      </c>
    </row>
    <row r="42" spans="1:5" ht="18">
      <c r="A42" s="44" t="s">
        <v>22</v>
      </c>
      <c r="B42" s="44"/>
      <c r="C42" s="44" t="s">
        <v>23</v>
      </c>
      <c r="D42" s="45"/>
    </row>
    <row r="43" spans="1:5" ht="18">
      <c r="A43" s="46"/>
      <c r="B43" s="46"/>
      <c r="C43" s="46"/>
      <c r="D43" s="45"/>
    </row>
    <row r="44" spans="1:5" ht="18">
      <c r="A44" s="44" t="s">
        <v>24</v>
      </c>
      <c r="B44" s="44"/>
      <c r="C44" s="44" t="s">
        <v>25</v>
      </c>
      <c r="D44" s="45"/>
    </row>
  </sheetData>
  <mergeCells count="3">
    <mergeCell ref="A2:E2"/>
    <mergeCell ref="A4:C4"/>
    <mergeCell ref="A5:C5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topLeftCell="A16" workbookViewId="0">
      <selection activeCell="E36" sqref="E36"/>
    </sheetView>
  </sheetViews>
  <sheetFormatPr defaultRowHeight="14.4"/>
  <cols>
    <col min="1" max="1" width="42.21875" customWidth="1"/>
  </cols>
  <sheetData>
    <row r="1" spans="1:5" ht="18" customHeight="1">
      <c r="A1" s="41" t="s">
        <v>19</v>
      </c>
      <c r="B1" s="41"/>
      <c r="C1" s="41"/>
      <c r="D1" s="41"/>
      <c r="E1" s="41"/>
    </row>
    <row r="2" spans="1:5" ht="33" customHeight="1">
      <c r="A2" s="101" t="s">
        <v>27</v>
      </c>
      <c r="B2" s="101"/>
      <c r="C2" s="101"/>
      <c r="D2" s="101"/>
      <c r="E2" s="101"/>
    </row>
    <row r="4" spans="1:5" ht="17.399999999999999">
      <c r="A4" s="102" t="s">
        <v>28</v>
      </c>
      <c r="B4" s="102"/>
      <c r="C4" s="102"/>
      <c r="D4" s="43"/>
      <c r="E4" s="43"/>
    </row>
    <row r="5" spans="1:5" ht="21" customHeight="1">
      <c r="A5" s="103" t="s">
        <v>70</v>
      </c>
      <c r="B5" s="103"/>
      <c r="C5" s="103"/>
    </row>
    <row r="6" spans="1:5" ht="27" customHeight="1">
      <c r="A6" s="35" t="s">
        <v>0</v>
      </c>
      <c r="B6" s="35" t="s">
        <v>1</v>
      </c>
      <c r="C6" s="35" t="s">
        <v>2</v>
      </c>
      <c r="D6" s="35" t="s">
        <v>7</v>
      </c>
      <c r="E6" s="33" t="s">
        <v>63</v>
      </c>
    </row>
    <row r="7" spans="1:5">
      <c r="A7" s="75" t="s">
        <v>3</v>
      </c>
      <c r="B7" s="76"/>
      <c r="C7" s="76"/>
      <c r="D7" s="76"/>
      <c r="E7" s="76"/>
    </row>
    <row r="8" spans="1:5" ht="27.6">
      <c r="A8" s="21" t="s">
        <v>102</v>
      </c>
      <c r="B8" s="20" t="s">
        <v>69</v>
      </c>
      <c r="C8" s="20">
        <v>1</v>
      </c>
      <c r="D8" s="20">
        <v>0.02</v>
      </c>
      <c r="E8" s="8">
        <f t="shared" ref="E8" si="0">C8*D8</f>
        <v>0.02</v>
      </c>
    </row>
    <row r="9" spans="1:5">
      <c r="A9" s="28"/>
      <c r="B9" s="30"/>
      <c r="C9" s="30"/>
      <c r="D9" s="30"/>
      <c r="E9" s="67"/>
    </row>
    <row r="10" spans="1:5">
      <c r="A10" s="66" t="s">
        <v>4</v>
      </c>
      <c r="B10" s="30"/>
      <c r="C10" s="30"/>
      <c r="D10" s="30"/>
      <c r="E10" s="67">
        <f>SUM(E8:E8)</f>
        <v>0.02</v>
      </c>
    </row>
    <row r="11" spans="1:5">
      <c r="A11" s="66" t="s">
        <v>5</v>
      </c>
      <c r="B11" s="30"/>
      <c r="C11" s="30"/>
      <c r="D11" s="30"/>
      <c r="E11" s="67">
        <v>0.01</v>
      </c>
    </row>
    <row r="12" spans="1:5" ht="24">
      <c r="A12" s="29" t="s">
        <v>65</v>
      </c>
      <c r="B12" s="31"/>
      <c r="C12" s="31"/>
      <c r="D12" s="31"/>
      <c r="E12" s="68">
        <f>(E10+E11)*1.1634</f>
        <v>3.4901999999999996E-2</v>
      </c>
    </row>
    <row r="13" spans="1:5">
      <c r="A13" s="32"/>
      <c r="B13" s="33"/>
      <c r="C13" s="33"/>
      <c r="D13" s="33"/>
      <c r="E13" s="69"/>
    </row>
    <row r="14" spans="1:5">
      <c r="A14" s="3" t="s">
        <v>6</v>
      </c>
      <c r="B14" s="20"/>
      <c r="C14" s="25"/>
      <c r="D14" s="20"/>
      <c r="E14" s="20"/>
    </row>
    <row r="15" spans="1:5" ht="24">
      <c r="A15" s="27" t="s">
        <v>105</v>
      </c>
      <c r="B15" s="20" t="s">
        <v>69</v>
      </c>
      <c r="C15" s="20">
        <v>1</v>
      </c>
      <c r="D15" s="20">
        <v>0.01</v>
      </c>
      <c r="E15" s="8">
        <f t="shared" ref="E15:E17" si="1">C15*D15</f>
        <v>0.01</v>
      </c>
    </row>
    <row r="16" spans="1:5" ht="24">
      <c r="A16" s="28" t="s">
        <v>103</v>
      </c>
      <c r="B16" s="20" t="s">
        <v>69</v>
      </c>
      <c r="C16" s="20">
        <v>1</v>
      </c>
      <c r="D16" s="20">
        <v>0.01</v>
      </c>
      <c r="E16" s="8">
        <f t="shared" si="1"/>
        <v>0.01</v>
      </c>
    </row>
    <row r="17" spans="1:5" ht="24">
      <c r="A17" s="27" t="s">
        <v>106</v>
      </c>
      <c r="B17" s="20" t="s">
        <v>69</v>
      </c>
      <c r="C17" s="20">
        <v>1</v>
      </c>
      <c r="D17" s="20">
        <v>0.01</v>
      </c>
      <c r="E17" s="8">
        <f t="shared" si="1"/>
        <v>0.01</v>
      </c>
    </row>
    <row r="18" spans="1:5" ht="24" customHeight="1">
      <c r="A18" s="27" t="s">
        <v>107</v>
      </c>
      <c r="B18" s="20" t="s">
        <v>69</v>
      </c>
      <c r="C18" s="20">
        <v>1</v>
      </c>
      <c r="D18" s="20">
        <v>0.01</v>
      </c>
      <c r="E18" s="8">
        <f>C18*D18</f>
        <v>0.01</v>
      </c>
    </row>
    <row r="19" spans="1:5">
      <c r="A19" s="27" t="s">
        <v>109</v>
      </c>
      <c r="B19" s="20" t="s">
        <v>69</v>
      </c>
      <c r="C19" s="20">
        <v>1</v>
      </c>
      <c r="D19" s="20">
        <v>0.01</v>
      </c>
      <c r="E19" s="8">
        <f>C19*D19</f>
        <v>0.01</v>
      </c>
    </row>
    <row r="20" spans="1:5">
      <c r="A20" s="27" t="s">
        <v>108</v>
      </c>
      <c r="B20" s="20" t="s">
        <v>69</v>
      </c>
      <c r="C20" s="20">
        <v>1</v>
      </c>
      <c r="D20" s="20">
        <v>0.01</v>
      </c>
      <c r="E20" s="8">
        <f>C20*D20</f>
        <v>0.01</v>
      </c>
    </row>
    <row r="21" spans="1:5">
      <c r="A21" s="27" t="s">
        <v>17</v>
      </c>
      <c r="B21" s="20" t="s">
        <v>69</v>
      </c>
      <c r="C21" s="20"/>
      <c r="D21" s="20"/>
      <c r="E21" s="8">
        <v>2.38</v>
      </c>
    </row>
    <row r="22" spans="1:5">
      <c r="A22" s="27" t="s">
        <v>71</v>
      </c>
      <c r="B22" s="20" t="s">
        <v>69</v>
      </c>
      <c r="C22" s="20">
        <v>1</v>
      </c>
      <c r="D22" s="20">
        <v>0.01</v>
      </c>
      <c r="E22" s="8">
        <f>C22*D22</f>
        <v>0.01</v>
      </c>
    </row>
    <row r="23" spans="1:5">
      <c r="A23" s="27" t="s">
        <v>110</v>
      </c>
      <c r="B23" s="20" t="s">
        <v>69</v>
      </c>
      <c r="C23" s="20">
        <v>1</v>
      </c>
      <c r="D23" s="20">
        <v>0.01</v>
      </c>
      <c r="E23" s="8">
        <f>C23*D23</f>
        <v>0.01</v>
      </c>
    </row>
    <row r="24" spans="1:5" ht="24">
      <c r="A24" s="27" t="s">
        <v>127</v>
      </c>
      <c r="B24" s="20" t="s">
        <v>69</v>
      </c>
      <c r="C24" s="20">
        <v>1</v>
      </c>
      <c r="D24" s="20">
        <v>0.01</v>
      </c>
      <c r="E24" s="8">
        <f>C24*D24</f>
        <v>0.01</v>
      </c>
    </row>
    <row r="25" spans="1:5">
      <c r="A25" s="66" t="s">
        <v>8</v>
      </c>
      <c r="B25" s="30"/>
      <c r="C25" s="30"/>
      <c r="D25" s="30"/>
      <c r="E25" s="67">
        <f>SUM(E15:E24)</f>
        <v>2.4699999999999993</v>
      </c>
    </row>
    <row r="26" spans="1:5">
      <c r="A26" s="29" t="s">
        <v>11</v>
      </c>
      <c r="B26" s="34"/>
      <c r="C26" s="34"/>
      <c r="D26" s="34"/>
      <c r="E26" s="72">
        <f>E12+E25</f>
        <v>2.5049019999999995</v>
      </c>
    </row>
    <row r="27" spans="1:5">
      <c r="A27" s="28" t="s">
        <v>111</v>
      </c>
      <c r="B27" s="30" t="s">
        <v>69</v>
      </c>
      <c r="C27" s="30">
        <v>1</v>
      </c>
      <c r="D27" s="30">
        <v>0.06</v>
      </c>
      <c r="E27" s="67">
        <f t="shared" ref="E27:E28" si="2">C27*D27</f>
        <v>0.06</v>
      </c>
    </row>
    <row r="28" spans="1:5">
      <c r="A28" s="28" t="s">
        <v>112</v>
      </c>
      <c r="B28" s="30" t="s">
        <v>69</v>
      </c>
      <c r="C28" s="30">
        <v>1</v>
      </c>
      <c r="D28" s="30">
        <v>0.02</v>
      </c>
      <c r="E28" s="67">
        <f t="shared" si="2"/>
        <v>0.02</v>
      </c>
    </row>
    <row r="29" spans="1:5">
      <c r="A29" s="66" t="s">
        <v>16</v>
      </c>
      <c r="B29" s="30"/>
      <c r="C29" s="30"/>
      <c r="D29" s="30"/>
      <c r="E29" s="67">
        <f>SUM(E27:E28)</f>
        <v>0.08</v>
      </c>
    </row>
    <row r="30" spans="1:5">
      <c r="A30" s="66" t="s">
        <v>11</v>
      </c>
      <c r="B30" s="35"/>
      <c r="C30" s="35"/>
      <c r="D30" s="35"/>
      <c r="E30" s="73">
        <f>E26+E29</f>
        <v>2.5849019999999996</v>
      </c>
    </row>
    <row r="31" spans="1:5">
      <c r="A31" s="28" t="s">
        <v>104</v>
      </c>
      <c r="B31" s="35"/>
      <c r="C31" s="35"/>
      <c r="D31" s="35"/>
      <c r="E31" s="73">
        <f>E30*5.5%</f>
        <v>0.14216960999999997</v>
      </c>
    </row>
    <row r="32" spans="1:5">
      <c r="A32" s="28" t="s">
        <v>58</v>
      </c>
      <c r="B32" s="30"/>
      <c r="C32" s="30"/>
      <c r="D32" s="30"/>
      <c r="E32" s="67">
        <f>(E30+E31)*10%</f>
        <v>0.27270716099999998</v>
      </c>
    </row>
    <row r="33" spans="1:5">
      <c r="A33" s="28" t="s">
        <v>9</v>
      </c>
      <c r="B33" s="30"/>
      <c r="C33" s="30"/>
      <c r="D33" s="30"/>
      <c r="E33" s="67">
        <v>0.01</v>
      </c>
    </row>
    <row r="34" spans="1:5">
      <c r="A34" s="29" t="s">
        <v>72</v>
      </c>
      <c r="B34" s="31" t="s">
        <v>73</v>
      </c>
      <c r="C34" s="31"/>
      <c r="D34" s="31"/>
      <c r="E34" s="77">
        <f>E30+E31+E32</f>
        <v>2.9997787709999995</v>
      </c>
    </row>
    <row r="35" spans="1:5">
      <c r="A35" s="32" t="s">
        <v>113</v>
      </c>
      <c r="B35" s="33"/>
      <c r="C35" s="33"/>
      <c r="D35" s="33"/>
      <c r="E35" s="59">
        <f>E34*20%</f>
        <v>0.59995575419999991</v>
      </c>
    </row>
    <row r="36" spans="1:5">
      <c r="A36" s="29" t="s">
        <v>114</v>
      </c>
      <c r="B36" s="31" t="s">
        <v>73</v>
      </c>
      <c r="C36" s="31"/>
      <c r="D36" s="31"/>
      <c r="E36" s="77">
        <f>SUM(E34:E35)</f>
        <v>3.5997345251999993</v>
      </c>
    </row>
    <row r="37" spans="1:5">
      <c r="A37" s="78"/>
    </row>
    <row r="38" spans="1:5" ht="18">
      <c r="A38" s="44" t="s">
        <v>22</v>
      </c>
      <c r="B38" s="44"/>
      <c r="C38" s="44" t="s">
        <v>23</v>
      </c>
      <c r="D38" s="45"/>
    </row>
    <row r="39" spans="1:5" ht="18">
      <c r="A39" s="46"/>
      <c r="B39" s="46"/>
      <c r="C39" s="46"/>
      <c r="D39" s="45"/>
    </row>
    <row r="40" spans="1:5" ht="18">
      <c r="A40" s="44" t="s">
        <v>24</v>
      </c>
      <c r="B40" s="44"/>
      <c r="C40" s="44" t="s">
        <v>25</v>
      </c>
      <c r="D40" s="45"/>
    </row>
  </sheetData>
  <mergeCells count="3">
    <mergeCell ref="A2:E2"/>
    <mergeCell ref="A4:C4"/>
    <mergeCell ref="A5:C5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topLeftCell="A19" workbookViewId="0">
      <selection activeCell="A24" sqref="A24:E24"/>
    </sheetView>
  </sheetViews>
  <sheetFormatPr defaultRowHeight="14.4"/>
  <cols>
    <col min="1" max="1" width="41.33203125" customWidth="1"/>
    <col min="5" max="5" width="13.44140625" customWidth="1"/>
  </cols>
  <sheetData>
    <row r="1" spans="1:5" ht="18" customHeight="1">
      <c r="A1" s="41" t="s">
        <v>19</v>
      </c>
      <c r="B1" s="41"/>
      <c r="C1" s="41"/>
      <c r="D1" s="41"/>
      <c r="E1" s="41"/>
    </row>
    <row r="2" spans="1:5" ht="33" customHeight="1">
      <c r="A2" s="101" t="s">
        <v>27</v>
      </c>
      <c r="B2" s="101"/>
      <c r="C2" s="101"/>
      <c r="D2" s="101"/>
      <c r="E2" s="101"/>
    </row>
    <row r="3" spans="1:5" ht="17.399999999999999">
      <c r="A3" s="102" t="s">
        <v>28</v>
      </c>
      <c r="B3" s="102"/>
      <c r="C3" s="102"/>
      <c r="D3" s="43"/>
      <c r="E3" s="43"/>
    </row>
    <row r="4" spans="1:5" ht="36.6" customHeight="1">
      <c r="A4" s="105" t="s">
        <v>120</v>
      </c>
      <c r="B4" s="105"/>
      <c r="C4" s="105"/>
      <c r="D4" s="105"/>
      <c r="E4" s="105"/>
    </row>
    <row r="5" spans="1:5" ht="21" customHeight="1">
      <c r="A5" s="95" t="s">
        <v>0</v>
      </c>
      <c r="B5" s="95" t="s">
        <v>1</v>
      </c>
      <c r="C5" s="95" t="s">
        <v>2</v>
      </c>
      <c r="D5" s="95" t="s">
        <v>7</v>
      </c>
      <c r="E5" s="96" t="s">
        <v>63</v>
      </c>
    </row>
    <row r="6" spans="1:5" ht="21" customHeight="1">
      <c r="A6" s="66" t="s">
        <v>3</v>
      </c>
      <c r="B6" s="30"/>
      <c r="C6" s="30"/>
      <c r="D6" s="30"/>
      <c r="E6" s="30"/>
    </row>
    <row r="7" spans="1:5" ht="27" customHeight="1">
      <c r="A7" s="28" t="s">
        <v>115</v>
      </c>
      <c r="B7" s="30" t="s">
        <v>64</v>
      </c>
      <c r="C7" s="30">
        <v>3</v>
      </c>
      <c r="D7" s="30">
        <v>109.7</v>
      </c>
      <c r="E7" s="67">
        <f t="shared" ref="E7:E9" si="0">C7*D7</f>
        <v>329.1</v>
      </c>
    </row>
    <row r="8" spans="1:5">
      <c r="A8" s="28" t="s">
        <v>99</v>
      </c>
      <c r="B8" s="30" t="s">
        <v>64</v>
      </c>
      <c r="C8" s="30">
        <v>3</v>
      </c>
      <c r="D8" s="30">
        <v>51.6</v>
      </c>
      <c r="E8" s="67">
        <f t="shared" si="0"/>
        <v>154.80000000000001</v>
      </c>
    </row>
    <row r="9" spans="1:5">
      <c r="A9" s="28" t="s">
        <v>49</v>
      </c>
      <c r="B9" s="30" t="s">
        <v>15</v>
      </c>
      <c r="C9" s="30">
        <v>5</v>
      </c>
      <c r="D9" s="30">
        <v>0.82</v>
      </c>
      <c r="E9" s="67">
        <f t="shared" si="0"/>
        <v>4.0999999999999996</v>
      </c>
    </row>
    <row r="10" spans="1:5">
      <c r="A10" s="28"/>
      <c r="B10" s="30"/>
      <c r="C10" s="30"/>
      <c r="D10" s="30"/>
      <c r="E10" s="67"/>
    </row>
    <row r="11" spans="1:5">
      <c r="A11" s="66" t="s">
        <v>4</v>
      </c>
      <c r="B11" s="30"/>
      <c r="C11" s="30"/>
      <c r="D11" s="30"/>
      <c r="E11" s="67">
        <f>SUM(E7:E9)</f>
        <v>488.00000000000006</v>
      </c>
    </row>
    <row r="12" spans="1:5">
      <c r="A12" s="66" t="s">
        <v>5</v>
      </c>
      <c r="B12" s="30"/>
      <c r="C12" s="30"/>
      <c r="D12" s="30"/>
      <c r="E12" s="67">
        <f>E11*22%</f>
        <v>107.36000000000001</v>
      </c>
    </row>
    <row r="13" spans="1:5">
      <c r="A13" s="29" t="s">
        <v>60</v>
      </c>
      <c r="B13" s="31"/>
      <c r="C13" s="31"/>
      <c r="D13" s="31"/>
      <c r="E13" s="68">
        <f>(E11+E12)</f>
        <v>595.36000000000013</v>
      </c>
    </row>
    <row r="14" spans="1:5">
      <c r="A14" s="32"/>
      <c r="B14" s="33"/>
      <c r="C14" s="33"/>
      <c r="D14" s="33"/>
      <c r="E14" s="69"/>
    </row>
    <row r="15" spans="1:5" ht="24">
      <c r="A15" s="27" t="s">
        <v>35</v>
      </c>
      <c r="B15" s="20" t="s">
        <v>15</v>
      </c>
      <c r="C15" s="20">
        <v>1</v>
      </c>
      <c r="D15" s="20">
        <v>0.03</v>
      </c>
      <c r="E15" s="8">
        <f t="shared" ref="E15:E17" si="1">C15*D15</f>
        <v>0.03</v>
      </c>
    </row>
    <row r="16" spans="1:5" ht="24">
      <c r="A16" s="28" t="s">
        <v>54</v>
      </c>
      <c r="B16" s="20" t="s">
        <v>15</v>
      </c>
      <c r="C16" s="20">
        <v>1</v>
      </c>
      <c r="D16" s="20">
        <v>0.02</v>
      </c>
      <c r="E16" s="8">
        <f t="shared" si="1"/>
        <v>0.02</v>
      </c>
    </row>
    <row r="17" spans="1:5" ht="24">
      <c r="A17" s="27" t="s">
        <v>36</v>
      </c>
      <c r="B17" s="20" t="s">
        <v>15</v>
      </c>
      <c r="C17" s="20">
        <v>1</v>
      </c>
      <c r="D17" s="20">
        <v>0.53</v>
      </c>
      <c r="E17" s="8">
        <f t="shared" si="1"/>
        <v>0.53</v>
      </c>
    </row>
    <row r="18" spans="1:5" ht="24" customHeight="1">
      <c r="A18" s="27" t="s">
        <v>37</v>
      </c>
      <c r="B18" s="20" t="s">
        <v>15</v>
      </c>
      <c r="C18" s="20">
        <v>1</v>
      </c>
      <c r="D18" s="20">
        <v>0.02</v>
      </c>
      <c r="E18" s="8">
        <f>C18*D18</f>
        <v>0.02</v>
      </c>
    </row>
    <row r="19" spans="1:5">
      <c r="A19" s="27" t="s">
        <v>91</v>
      </c>
      <c r="B19" s="20" t="s">
        <v>15</v>
      </c>
      <c r="C19" s="20">
        <v>1</v>
      </c>
      <c r="D19" s="20">
        <v>0.02</v>
      </c>
      <c r="E19" s="8">
        <f>C19*D19</f>
        <v>0.02</v>
      </c>
    </row>
    <row r="20" spans="1:5">
      <c r="A20" s="27" t="s">
        <v>14</v>
      </c>
      <c r="B20" s="20" t="s">
        <v>15</v>
      </c>
      <c r="C20" s="20">
        <v>1</v>
      </c>
      <c r="D20" s="20">
        <v>0.03</v>
      </c>
      <c r="E20" s="8">
        <f>C20*D20</f>
        <v>0.03</v>
      </c>
    </row>
    <row r="21" spans="1:5">
      <c r="A21" s="27" t="s">
        <v>17</v>
      </c>
      <c r="B21" s="30" t="s">
        <v>18</v>
      </c>
      <c r="C21" s="20"/>
      <c r="D21" s="20"/>
      <c r="E21" s="8">
        <v>2.86</v>
      </c>
    </row>
    <row r="22" spans="1:5">
      <c r="A22" s="27" t="s">
        <v>30</v>
      </c>
      <c r="B22" s="20" t="s">
        <v>15</v>
      </c>
      <c r="C22" s="20">
        <v>120</v>
      </c>
      <c r="D22" s="20">
        <v>0.09</v>
      </c>
      <c r="E22" s="8">
        <f>C22*D22</f>
        <v>10.799999999999999</v>
      </c>
    </row>
    <row r="23" spans="1:5">
      <c r="A23" s="27" t="s">
        <v>40</v>
      </c>
      <c r="B23" s="20" t="s">
        <v>15</v>
      </c>
      <c r="C23" s="20">
        <v>120</v>
      </c>
      <c r="D23" s="20">
        <v>0.15</v>
      </c>
      <c r="E23" s="8">
        <f>C23*D23</f>
        <v>18</v>
      </c>
    </row>
    <row r="24" spans="1:5" ht="24">
      <c r="A24" s="27" t="s">
        <v>125</v>
      </c>
      <c r="B24" s="20" t="s">
        <v>15</v>
      </c>
      <c r="C24" s="20">
        <v>1</v>
      </c>
      <c r="D24" s="20">
        <v>0.03</v>
      </c>
      <c r="E24" s="8">
        <f>C24*D24</f>
        <v>0.03</v>
      </c>
    </row>
    <row r="25" spans="1:5">
      <c r="A25" s="66" t="s">
        <v>8</v>
      </c>
      <c r="B25" s="30"/>
      <c r="C25" s="30"/>
      <c r="D25" s="30"/>
      <c r="E25" s="67">
        <f>SUM(E15:E24)</f>
        <v>32.340000000000003</v>
      </c>
    </row>
    <row r="26" spans="1:5">
      <c r="A26" s="29" t="s">
        <v>11</v>
      </c>
      <c r="B26" s="34"/>
      <c r="C26" s="34"/>
      <c r="D26" s="34"/>
      <c r="E26" s="72">
        <f>E13+E25</f>
        <v>627.70000000000016</v>
      </c>
    </row>
    <row r="27" spans="1:5">
      <c r="A27" s="28" t="s">
        <v>42</v>
      </c>
      <c r="B27" s="30" t="s">
        <v>15</v>
      </c>
      <c r="C27" s="30">
        <v>1</v>
      </c>
      <c r="D27" s="30">
        <v>3.79</v>
      </c>
      <c r="E27" s="67">
        <f t="shared" ref="E27:E28" si="2">C27*D27</f>
        <v>3.79</v>
      </c>
    </row>
    <row r="28" spans="1:5">
      <c r="A28" s="28" t="s">
        <v>43</v>
      </c>
      <c r="B28" s="30" t="s">
        <v>15</v>
      </c>
      <c r="C28" s="30">
        <v>1</v>
      </c>
      <c r="D28" s="30">
        <v>1.34</v>
      </c>
      <c r="E28" s="67">
        <f t="shared" si="2"/>
        <v>1.34</v>
      </c>
    </row>
    <row r="29" spans="1:5">
      <c r="A29" s="29" t="s">
        <v>16</v>
      </c>
      <c r="B29" s="34"/>
      <c r="C29" s="34"/>
      <c r="D29" s="34"/>
      <c r="E29" s="72">
        <f>SUM(E27:E28)</f>
        <v>5.13</v>
      </c>
    </row>
    <row r="30" spans="1:5">
      <c r="A30" s="29" t="s">
        <v>11</v>
      </c>
      <c r="B30" s="31"/>
      <c r="C30" s="31"/>
      <c r="D30" s="31"/>
      <c r="E30" s="68">
        <f>E26+E29</f>
        <v>632.83000000000015</v>
      </c>
    </row>
    <row r="31" spans="1:5">
      <c r="A31" s="28" t="s">
        <v>117</v>
      </c>
      <c r="B31" s="35"/>
      <c r="C31" s="35"/>
      <c r="D31" s="35"/>
      <c r="E31" s="73">
        <f>E30*5.5%</f>
        <v>34.805650000000007</v>
      </c>
    </row>
    <row r="32" spans="1:5">
      <c r="A32" s="28" t="s">
        <v>58</v>
      </c>
      <c r="B32" s="30"/>
      <c r="C32" s="30"/>
      <c r="D32" s="30"/>
      <c r="E32" s="67">
        <f>(E30+E31)*10%</f>
        <v>66.763565000000014</v>
      </c>
    </row>
    <row r="33" spans="1:5">
      <c r="A33" s="28" t="s">
        <v>9</v>
      </c>
      <c r="B33" s="30"/>
      <c r="C33" s="30"/>
      <c r="D33" s="30"/>
      <c r="E33" s="67">
        <f>E32*18%</f>
        <v>12.017441700000003</v>
      </c>
    </row>
    <row r="34" spans="1:5" ht="24">
      <c r="A34" s="66" t="s">
        <v>88</v>
      </c>
      <c r="B34" s="35"/>
      <c r="C34" s="35"/>
      <c r="D34" s="35"/>
      <c r="E34" s="74">
        <f>E30+E31+E32</f>
        <v>734.39921500000014</v>
      </c>
    </row>
    <row r="35" spans="1:5" ht="15.6">
      <c r="A35" s="9" t="s">
        <v>124</v>
      </c>
      <c r="B35" s="80" t="s">
        <v>69</v>
      </c>
      <c r="C35" s="80"/>
      <c r="D35" s="80"/>
      <c r="E35" s="98">
        <f>E34/60</f>
        <v>12.23998691666667</v>
      </c>
    </row>
    <row r="36" spans="1:5" ht="30" customHeight="1">
      <c r="A36" s="97" t="s">
        <v>121</v>
      </c>
      <c r="B36" s="93"/>
      <c r="C36" s="93"/>
      <c r="D36" s="93"/>
      <c r="E36" s="99">
        <f>E35-E35*80%</f>
        <v>2.4479973833333339</v>
      </c>
    </row>
    <row r="37" spans="1:5" ht="15.6">
      <c r="A37" s="92" t="s">
        <v>116</v>
      </c>
      <c r="B37" s="93"/>
      <c r="C37" s="93"/>
      <c r="D37" s="93"/>
      <c r="E37" s="99">
        <f>E36*20%</f>
        <v>0.48959947666666681</v>
      </c>
    </row>
    <row r="38" spans="1:5" ht="15.6">
      <c r="A38" s="9" t="s">
        <v>124</v>
      </c>
      <c r="B38" s="80" t="s">
        <v>69</v>
      </c>
      <c r="C38" s="80"/>
      <c r="D38" s="80"/>
      <c r="E38" s="81">
        <f>SUM(E36:E37)</f>
        <v>2.9375968600000006</v>
      </c>
    </row>
    <row r="40" spans="1:5" ht="18">
      <c r="A40" s="44" t="s">
        <v>22</v>
      </c>
      <c r="B40" s="44"/>
      <c r="C40" s="44" t="s">
        <v>23</v>
      </c>
      <c r="D40" s="45"/>
    </row>
    <row r="41" spans="1:5" ht="18">
      <c r="A41" s="46"/>
      <c r="B41" s="46"/>
      <c r="C41" s="46"/>
      <c r="D41" s="45"/>
    </row>
    <row r="42" spans="1:5" ht="18">
      <c r="A42" s="44" t="s">
        <v>24</v>
      </c>
      <c r="B42" s="44"/>
      <c r="C42" s="44" t="s">
        <v>25</v>
      </c>
      <c r="D42" s="45"/>
    </row>
  </sheetData>
  <mergeCells count="3">
    <mergeCell ref="A2:E2"/>
    <mergeCell ref="A3:C3"/>
    <mergeCell ref="A4:E4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topLeftCell="A25" workbookViewId="0">
      <selection activeCell="H47" sqref="H47"/>
    </sheetView>
  </sheetViews>
  <sheetFormatPr defaultRowHeight="14.4"/>
  <cols>
    <col min="1" max="1" width="37" customWidth="1"/>
    <col min="2" max="2" width="7.5546875" customWidth="1"/>
    <col min="3" max="3" width="9.6640625" customWidth="1"/>
    <col min="4" max="4" width="12.21875" customWidth="1"/>
    <col min="5" max="5" width="15.21875" customWidth="1"/>
    <col min="6" max="8" width="18.21875" customWidth="1"/>
  </cols>
  <sheetData>
    <row r="1" spans="1:5" ht="18" customHeight="1">
      <c r="A1" s="41" t="s">
        <v>19</v>
      </c>
      <c r="B1" s="41"/>
      <c r="C1" s="41"/>
      <c r="D1" s="41"/>
      <c r="E1" s="41"/>
    </row>
    <row r="2" spans="1:5" ht="15.6">
      <c r="A2" s="101" t="s">
        <v>27</v>
      </c>
      <c r="B2" s="101"/>
      <c r="C2" s="101"/>
      <c r="D2" s="101"/>
      <c r="E2" s="101"/>
    </row>
    <row r="3" spans="1:5" ht="17.399999999999999">
      <c r="A3" s="102" t="s">
        <v>28</v>
      </c>
      <c r="B3" s="102"/>
      <c r="C3" s="102"/>
      <c r="D3" s="43"/>
      <c r="E3" s="43"/>
    </row>
    <row r="4" spans="1:5" ht="15.6">
      <c r="A4" s="105" t="s">
        <v>119</v>
      </c>
      <c r="B4" s="105"/>
      <c r="C4" s="105"/>
      <c r="D4" s="105"/>
      <c r="E4" s="105"/>
    </row>
    <row r="5" spans="1:5" ht="21" customHeight="1">
      <c r="A5" s="64" t="s">
        <v>0</v>
      </c>
      <c r="B5" s="64" t="s">
        <v>1</v>
      </c>
      <c r="C5" s="64" t="s">
        <v>2</v>
      </c>
      <c r="D5" s="64" t="s">
        <v>7</v>
      </c>
      <c r="E5" s="65" t="s">
        <v>63</v>
      </c>
    </row>
    <row r="6" spans="1:5" ht="27" customHeight="1">
      <c r="A6" s="66" t="s">
        <v>3</v>
      </c>
      <c r="B6" s="30"/>
      <c r="C6" s="30"/>
      <c r="D6" s="30"/>
      <c r="E6" s="30"/>
    </row>
    <row r="7" spans="1:5" ht="24">
      <c r="A7" s="28" t="s">
        <v>102</v>
      </c>
      <c r="B7" s="30" t="s">
        <v>69</v>
      </c>
      <c r="C7" s="30">
        <v>1</v>
      </c>
      <c r="D7" s="30">
        <v>0.02</v>
      </c>
      <c r="E7" s="67">
        <f t="shared" ref="E7" si="0">C7*D7</f>
        <v>0.02</v>
      </c>
    </row>
    <row r="8" spans="1:5">
      <c r="A8" s="66" t="s">
        <v>4</v>
      </c>
      <c r="B8" s="30"/>
      <c r="C8" s="30"/>
      <c r="D8" s="30"/>
      <c r="E8" s="67">
        <f>SUM(E7:E7)</f>
        <v>0.02</v>
      </c>
    </row>
    <row r="9" spans="1:5" ht="15.6" customHeight="1">
      <c r="A9" s="66" t="s">
        <v>5</v>
      </c>
      <c r="B9" s="30"/>
      <c r="C9" s="30"/>
      <c r="D9" s="30"/>
      <c r="E9" s="67">
        <v>0.01</v>
      </c>
    </row>
    <row r="10" spans="1:5">
      <c r="A10" s="29" t="s">
        <v>60</v>
      </c>
      <c r="B10" s="31"/>
      <c r="C10" s="31"/>
      <c r="D10" s="31"/>
      <c r="E10" s="68">
        <f>(E8+E9)</f>
        <v>0.03</v>
      </c>
    </row>
    <row r="11" spans="1:5">
      <c r="A11" s="32"/>
      <c r="B11" s="33"/>
      <c r="C11" s="33"/>
      <c r="D11" s="33"/>
      <c r="E11" s="69"/>
    </row>
    <row r="12" spans="1:5">
      <c r="A12" s="66" t="s">
        <v>6</v>
      </c>
      <c r="B12" s="70"/>
      <c r="C12" s="71"/>
      <c r="D12" s="30"/>
      <c r="E12" s="30"/>
    </row>
    <row r="13" spans="1:5" ht="24">
      <c r="A13" s="27" t="s">
        <v>75</v>
      </c>
      <c r="B13" s="30" t="s">
        <v>76</v>
      </c>
      <c r="C13" s="30">
        <v>1</v>
      </c>
      <c r="D13" s="30">
        <v>0.01</v>
      </c>
      <c r="E13" s="67">
        <v>0.01</v>
      </c>
    </row>
    <row r="14" spans="1:5" ht="24">
      <c r="A14" s="28" t="s">
        <v>77</v>
      </c>
      <c r="B14" s="30" t="s">
        <v>76</v>
      </c>
      <c r="C14" s="30">
        <v>1</v>
      </c>
      <c r="D14" s="30">
        <v>0.01</v>
      </c>
      <c r="E14" s="67">
        <v>0.01</v>
      </c>
    </row>
    <row r="15" spans="1:5" ht="24">
      <c r="A15" s="28" t="s">
        <v>78</v>
      </c>
      <c r="B15" s="30" t="s">
        <v>76</v>
      </c>
      <c r="C15" s="30">
        <v>1</v>
      </c>
      <c r="D15" s="30">
        <v>0.01</v>
      </c>
      <c r="E15" s="67">
        <v>0.01</v>
      </c>
    </row>
    <row r="16" spans="1:5" ht="36">
      <c r="A16" s="27" t="s">
        <v>79</v>
      </c>
      <c r="B16" s="30" t="s">
        <v>76</v>
      </c>
      <c r="C16" s="30">
        <v>1</v>
      </c>
      <c r="D16" s="30">
        <v>0.01</v>
      </c>
      <c r="E16" s="67">
        <v>0.01</v>
      </c>
    </row>
    <row r="17" spans="1:5" ht="24" customHeight="1">
      <c r="A17" s="27" t="s">
        <v>80</v>
      </c>
      <c r="B17" s="30" t="s">
        <v>76</v>
      </c>
      <c r="C17" s="30">
        <v>1</v>
      </c>
      <c r="D17" s="30">
        <v>0.01</v>
      </c>
      <c r="E17" s="67">
        <f t="shared" ref="E17" si="1">C17*D17</f>
        <v>0.01</v>
      </c>
    </row>
    <row r="18" spans="1:5" ht="24">
      <c r="A18" s="27" t="s">
        <v>81</v>
      </c>
      <c r="B18" s="30" t="s">
        <v>76</v>
      </c>
      <c r="C18" s="30">
        <v>1</v>
      </c>
      <c r="D18" s="30">
        <v>0.01</v>
      </c>
      <c r="E18" s="67">
        <v>0.01</v>
      </c>
    </row>
    <row r="19" spans="1:5">
      <c r="A19" s="27" t="s">
        <v>82</v>
      </c>
      <c r="B19" s="30" t="s">
        <v>76</v>
      </c>
      <c r="C19" s="30">
        <v>1</v>
      </c>
      <c r="D19" s="30">
        <v>0.01</v>
      </c>
      <c r="E19" s="67">
        <v>0.01</v>
      </c>
    </row>
    <row r="20" spans="1:5">
      <c r="A20" s="27" t="s">
        <v>83</v>
      </c>
      <c r="B20" s="30" t="s">
        <v>76</v>
      </c>
      <c r="C20" s="30">
        <v>1</v>
      </c>
      <c r="D20" s="30">
        <v>0.01</v>
      </c>
      <c r="E20" s="67">
        <v>0.01</v>
      </c>
    </row>
    <row r="21" spans="1:5">
      <c r="A21" s="27" t="s">
        <v>66</v>
      </c>
      <c r="B21" s="30" t="s">
        <v>18</v>
      </c>
      <c r="C21" s="30"/>
      <c r="D21" s="30"/>
      <c r="E21" s="67">
        <v>9.1999999999999993</v>
      </c>
    </row>
    <row r="22" spans="1:5">
      <c r="A22" s="27" t="s">
        <v>84</v>
      </c>
      <c r="B22" s="30" t="s">
        <v>69</v>
      </c>
      <c r="C22" s="30">
        <v>1</v>
      </c>
      <c r="D22" s="30">
        <v>0.01</v>
      </c>
      <c r="E22" s="67">
        <f t="shared" ref="E22:E23" si="2">C22*D22</f>
        <v>0.01</v>
      </c>
    </row>
    <row r="23" spans="1:5">
      <c r="A23" s="27" t="s">
        <v>85</v>
      </c>
      <c r="B23" s="30" t="s">
        <v>69</v>
      </c>
      <c r="C23" s="30">
        <v>1</v>
      </c>
      <c r="D23" s="30">
        <v>0.01</v>
      </c>
      <c r="E23" s="67">
        <f t="shared" si="2"/>
        <v>0.01</v>
      </c>
    </row>
    <row r="24" spans="1:5" ht="32.4" customHeight="1">
      <c r="A24" s="27" t="s">
        <v>127</v>
      </c>
      <c r="B24" s="20" t="s">
        <v>69</v>
      </c>
      <c r="C24" s="20">
        <v>1</v>
      </c>
      <c r="D24" s="20">
        <v>0.01</v>
      </c>
      <c r="E24" s="8">
        <f>C24*D24</f>
        <v>0.01</v>
      </c>
    </row>
    <row r="25" spans="1:5">
      <c r="A25" s="27"/>
      <c r="B25" s="30"/>
      <c r="C25" s="30"/>
      <c r="D25" s="30"/>
      <c r="E25" s="67"/>
    </row>
    <row r="26" spans="1:5">
      <c r="A26" s="66" t="s">
        <v>8</v>
      </c>
      <c r="B26" s="30"/>
      <c r="C26" s="30"/>
      <c r="D26" s="30"/>
      <c r="E26" s="67">
        <f>SUM(E13:E25)</f>
        <v>9.3099999999999987</v>
      </c>
    </row>
    <row r="27" spans="1:5">
      <c r="A27" s="29" t="s">
        <v>11</v>
      </c>
      <c r="B27" s="34"/>
      <c r="C27" s="34"/>
      <c r="D27" s="34"/>
      <c r="E27" s="72">
        <f>E10+E26</f>
        <v>9.3399999999999981</v>
      </c>
    </row>
    <row r="28" spans="1:5">
      <c r="A28" s="28" t="s">
        <v>111</v>
      </c>
      <c r="B28" s="30" t="s">
        <v>69</v>
      </c>
      <c r="C28" s="30">
        <v>1</v>
      </c>
      <c r="D28" s="30">
        <v>0.06</v>
      </c>
      <c r="E28" s="67">
        <f t="shared" ref="E28:E29" si="3">C28*D28</f>
        <v>0.06</v>
      </c>
    </row>
    <row r="29" spans="1:5">
      <c r="A29" s="28" t="s">
        <v>112</v>
      </c>
      <c r="B29" s="30" t="s">
        <v>69</v>
      </c>
      <c r="C29" s="30">
        <v>1</v>
      </c>
      <c r="D29" s="30">
        <v>0.02</v>
      </c>
      <c r="E29" s="67">
        <f t="shared" si="3"/>
        <v>0.02</v>
      </c>
    </row>
    <row r="30" spans="1:5">
      <c r="A30" s="29" t="s">
        <v>16</v>
      </c>
      <c r="B30" s="34"/>
      <c r="C30" s="34"/>
      <c r="D30" s="34"/>
      <c r="E30" s="72">
        <f>SUM(E28:E29)</f>
        <v>0.08</v>
      </c>
    </row>
    <row r="31" spans="1:5">
      <c r="A31" s="29" t="s">
        <v>11</v>
      </c>
      <c r="B31" s="31"/>
      <c r="C31" s="31"/>
      <c r="D31" s="31"/>
      <c r="E31" s="68">
        <f>E27+E30</f>
        <v>9.4199999999999982</v>
      </c>
    </row>
    <row r="32" spans="1:5" ht="24">
      <c r="A32" s="28" t="s">
        <v>118</v>
      </c>
      <c r="B32" s="35"/>
      <c r="C32" s="35"/>
      <c r="D32" s="35"/>
      <c r="E32" s="73">
        <f>E31*5.5%</f>
        <v>0.51809999999999989</v>
      </c>
    </row>
    <row r="33" spans="1:5">
      <c r="A33" s="28" t="s">
        <v>58</v>
      </c>
      <c r="B33" s="30"/>
      <c r="C33" s="30"/>
      <c r="D33" s="30"/>
      <c r="E33" s="67">
        <f>(E31+E32)*10%</f>
        <v>0.99380999999999986</v>
      </c>
    </row>
    <row r="34" spans="1:5">
      <c r="A34" s="28" t="s">
        <v>9</v>
      </c>
      <c r="B34" s="30"/>
      <c r="C34" s="30"/>
      <c r="D34" s="30"/>
      <c r="E34" s="67">
        <v>0.01</v>
      </c>
    </row>
    <row r="35" spans="1:5">
      <c r="A35" s="29" t="s">
        <v>122</v>
      </c>
      <c r="B35" s="31" t="s">
        <v>73</v>
      </c>
      <c r="C35" s="31"/>
      <c r="D35" s="31"/>
      <c r="E35" s="60">
        <f>E31+E32+E33+E34</f>
        <v>10.941909999999998</v>
      </c>
    </row>
    <row r="36" spans="1:5" ht="40.799999999999997">
      <c r="A36" s="97" t="s">
        <v>121</v>
      </c>
      <c r="B36" s="93"/>
      <c r="C36" s="93"/>
      <c r="D36" s="93"/>
      <c r="E36" s="99">
        <f>E35-E35*80%</f>
        <v>2.1883819999999989</v>
      </c>
    </row>
    <row r="37" spans="1:5" ht="15.6">
      <c r="A37" s="92" t="s">
        <v>116</v>
      </c>
      <c r="B37" s="93"/>
      <c r="C37" s="93"/>
      <c r="D37" s="93"/>
      <c r="E37" s="99">
        <f>E36*20%</f>
        <v>0.4376763999999998</v>
      </c>
    </row>
    <row r="38" spans="1:5" ht="15.6">
      <c r="A38" s="9" t="s">
        <v>123</v>
      </c>
      <c r="B38" s="80" t="s">
        <v>69</v>
      </c>
      <c r="C38" s="80"/>
      <c r="D38" s="80"/>
      <c r="E38" s="100">
        <f>SUM(E36:E37)</f>
        <v>2.6260583999999989</v>
      </c>
    </row>
    <row r="39" spans="1:5" ht="18">
      <c r="A39" s="44" t="s">
        <v>22</v>
      </c>
      <c r="B39" s="44"/>
      <c r="C39" s="44" t="s">
        <v>23</v>
      </c>
      <c r="D39" s="45"/>
    </row>
    <row r="40" spans="1:5" ht="18">
      <c r="A40" s="46"/>
      <c r="B40" s="46"/>
      <c r="C40" s="46"/>
      <c r="D40" s="45"/>
    </row>
    <row r="41" spans="1:5" ht="18">
      <c r="A41" s="44" t="s">
        <v>24</v>
      </c>
      <c r="B41" s="44"/>
      <c r="C41" s="44" t="s">
        <v>25</v>
      </c>
      <c r="D41" s="45"/>
    </row>
  </sheetData>
  <mergeCells count="3">
    <mergeCell ref="A3:C3"/>
    <mergeCell ref="A4:E4"/>
    <mergeCell ref="A2:E2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topLeftCell="A19" workbookViewId="0">
      <selection activeCell="I34" sqref="I34"/>
    </sheetView>
  </sheetViews>
  <sheetFormatPr defaultRowHeight="14.4"/>
  <cols>
    <col min="1" max="1" width="49.5546875" customWidth="1"/>
    <col min="2" max="2" width="4.77734375" customWidth="1"/>
    <col min="3" max="3" width="11.77734375" customWidth="1"/>
    <col min="4" max="4" width="7" customWidth="1"/>
    <col min="5" max="5" width="11.6640625" customWidth="1"/>
  </cols>
  <sheetData>
    <row r="1" spans="1:5" ht="18" customHeight="1">
      <c r="A1" s="49" t="s">
        <v>19</v>
      </c>
      <c r="B1" s="49"/>
      <c r="C1" s="49"/>
      <c r="D1" s="49"/>
      <c r="E1" s="49"/>
    </row>
    <row r="2" spans="1:5" ht="33" customHeight="1">
      <c r="A2" s="101" t="s">
        <v>27</v>
      </c>
      <c r="B2" s="101"/>
      <c r="C2" s="101"/>
      <c r="D2" s="101"/>
      <c r="E2" s="101"/>
    </row>
    <row r="4" spans="1:5" ht="17.399999999999999">
      <c r="A4" s="102" t="s">
        <v>28</v>
      </c>
      <c r="B4" s="102"/>
      <c r="C4" s="102"/>
    </row>
    <row r="5" spans="1:5" ht="21" customHeight="1">
      <c r="A5" s="105" t="s">
        <v>29</v>
      </c>
      <c r="B5" s="105"/>
      <c r="C5" s="105"/>
      <c r="D5" s="105"/>
      <c r="E5" s="105"/>
    </row>
    <row r="6" spans="1:5" ht="27" customHeight="1">
      <c r="A6" s="4" t="s">
        <v>0</v>
      </c>
      <c r="B6" s="4" t="s">
        <v>1</v>
      </c>
      <c r="C6" s="4" t="s">
        <v>2</v>
      </c>
      <c r="D6" s="4" t="s">
        <v>7</v>
      </c>
      <c r="E6" s="23" t="s">
        <v>12</v>
      </c>
    </row>
    <row r="7" spans="1:5">
      <c r="A7" s="3" t="s">
        <v>3</v>
      </c>
      <c r="B7" s="20"/>
      <c r="C7" s="20"/>
      <c r="D7" s="20"/>
      <c r="E7" s="20"/>
    </row>
    <row r="8" spans="1:5" ht="27.6">
      <c r="A8" s="21" t="s">
        <v>95</v>
      </c>
      <c r="B8" s="20" t="s">
        <v>15</v>
      </c>
      <c r="C8" s="20">
        <v>10</v>
      </c>
      <c r="D8" s="20">
        <v>1.42</v>
      </c>
      <c r="E8" s="8">
        <f t="shared" ref="E8:E11" si="0">C8*D8</f>
        <v>14.2</v>
      </c>
    </row>
    <row r="9" spans="1:5">
      <c r="A9" s="21" t="s">
        <v>96</v>
      </c>
      <c r="B9" s="20" t="s">
        <v>15</v>
      </c>
      <c r="C9" s="20">
        <v>10</v>
      </c>
      <c r="D9" s="20">
        <v>0.86</v>
      </c>
      <c r="E9" s="8">
        <f t="shared" si="0"/>
        <v>8.6</v>
      </c>
    </row>
    <row r="10" spans="1:5">
      <c r="A10" s="21" t="s">
        <v>97</v>
      </c>
      <c r="B10" s="20" t="s">
        <v>15</v>
      </c>
      <c r="C10" s="20">
        <v>15</v>
      </c>
      <c r="D10" s="20">
        <v>0.82</v>
      </c>
      <c r="E10" s="8">
        <f t="shared" si="0"/>
        <v>12.299999999999999</v>
      </c>
    </row>
    <row r="11" spans="1:5">
      <c r="A11" s="21" t="s">
        <v>49</v>
      </c>
      <c r="B11" s="20" t="s">
        <v>15</v>
      </c>
      <c r="C11" s="20">
        <v>10</v>
      </c>
      <c r="D11" s="20">
        <v>0.82</v>
      </c>
      <c r="E11" s="8">
        <f t="shared" si="0"/>
        <v>8.1999999999999993</v>
      </c>
    </row>
    <row r="12" spans="1:5">
      <c r="A12" s="21"/>
      <c r="B12" s="20"/>
      <c r="C12" s="20"/>
      <c r="D12" s="20"/>
      <c r="E12" s="8"/>
    </row>
    <row r="13" spans="1:5">
      <c r="A13" s="3" t="s">
        <v>4</v>
      </c>
      <c r="B13" s="20"/>
      <c r="C13" s="20"/>
      <c r="D13" s="20"/>
      <c r="E13" s="8">
        <f>SUM(E8:E11)</f>
        <v>43.3</v>
      </c>
    </row>
    <row r="14" spans="1:5">
      <c r="A14" s="3" t="s">
        <v>5</v>
      </c>
      <c r="B14" s="20"/>
      <c r="C14" s="20"/>
      <c r="D14" s="20"/>
      <c r="E14" s="8">
        <f>E13*22%</f>
        <v>9.5259999999999998</v>
      </c>
    </row>
    <row r="15" spans="1:5">
      <c r="A15" s="9" t="s">
        <v>41</v>
      </c>
      <c r="B15" s="31" t="s">
        <v>18</v>
      </c>
      <c r="C15" s="10"/>
      <c r="D15" s="10"/>
      <c r="E15" s="11">
        <f>(E13+E14)</f>
        <v>52.825999999999993</v>
      </c>
    </row>
    <row r="16" spans="1:5">
      <c r="A16" s="22"/>
      <c r="B16" s="23"/>
      <c r="C16" s="23"/>
      <c r="D16" s="23"/>
      <c r="E16" s="24"/>
    </row>
    <row r="17" spans="1:5">
      <c r="A17" s="3" t="s">
        <v>6</v>
      </c>
      <c r="B17" s="20"/>
      <c r="C17" s="25"/>
      <c r="D17" s="20"/>
      <c r="E17" s="20"/>
    </row>
    <row r="18" spans="1:5" ht="18.600000000000001" customHeight="1">
      <c r="A18" s="27" t="s">
        <v>35</v>
      </c>
      <c r="B18" s="20" t="s">
        <v>15</v>
      </c>
      <c r="C18" s="20">
        <v>5</v>
      </c>
      <c r="D18" s="20">
        <v>0.03</v>
      </c>
      <c r="E18" s="8">
        <f t="shared" ref="E18:E20" si="1">C18*D18</f>
        <v>0.15</v>
      </c>
    </row>
    <row r="19" spans="1:5">
      <c r="A19" s="28" t="s">
        <v>54</v>
      </c>
      <c r="B19" s="20" t="s">
        <v>15</v>
      </c>
      <c r="C19" s="20">
        <v>5</v>
      </c>
      <c r="D19" s="20">
        <v>0.02</v>
      </c>
      <c r="E19" s="8">
        <f t="shared" si="1"/>
        <v>0.1</v>
      </c>
    </row>
    <row r="20" spans="1:5">
      <c r="A20" s="27" t="s">
        <v>36</v>
      </c>
      <c r="B20" s="20" t="s">
        <v>15</v>
      </c>
      <c r="C20" s="20">
        <v>5</v>
      </c>
      <c r="D20" s="20">
        <v>0.53</v>
      </c>
      <c r="E20" s="8">
        <f t="shared" si="1"/>
        <v>2.6500000000000004</v>
      </c>
    </row>
    <row r="21" spans="1:5" ht="24">
      <c r="A21" s="27" t="s">
        <v>37</v>
      </c>
      <c r="B21" s="20" t="s">
        <v>15</v>
      </c>
      <c r="C21" s="20">
        <v>5</v>
      </c>
      <c r="D21" s="20">
        <v>0.02</v>
      </c>
      <c r="E21" s="8">
        <f>C21*D21</f>
        <v>0.1</v>
      </c>
    </row>
    <row r="22" spans="1:5">
      <c r="A22" s="27" t="s">
        <v>91</v>
      </c>
      <c r="B22" s="20" t="s">
        <v>15</v>
      </c>
      <c r="C22" s="20">
        <v>5</v>
      </c>
      <c r="D22" s="20">
        <v>0.02</v>
      </c>
      <c r="E22" s="8">
        <f>C22*D22</f>
        <v>0.1</v>
      </c>
    </row>
    <row r="23" spans="1:5">
      <c r="A23" s="27" t="s">
        <v>14</v>
      </c>
      <c r="B23" s="20" t="s">
        <v>15</v>
      </c>
      <c r="C23" s="20">
        <v>5</v>
      </c>
      <c r="D23" s="20">
        <v>0.03</v>
      </c>
      <c r="E23" s="8">
        <f>C23*D23</f>
        <v>0.15</v>
      </c>
    </row>
    <row r="24" spans="1:5">
      <c r="A24" s="27" t="s">
        <v>17</v>
      </c>
      <c r="B24" s="30" t="s">
        <v>18</v>
      </c>
      <c r="C24" s="20"/>
      <c r="D24" s="20"/>
      <c r="E24" s="8">
        <v>4.71</v>
      </c>
    </row>
    <row r="25" spans="1:5">
      <c r="A25" s="27" t="s">
        <v>30</v>
      </c>
      <c r="B25" s="20" t="s">
        <v>15</v>
      </c>
      <c r="C25" s="20">
        <v>15</v>
      </c>
      <c r="D25" s="20">
        <v>0.09</v>
      </c>
      <c r="E25" s="8">
        <f>C25*D25</f>
        <v>1.3499999999999999</v>
      </c>
    </row>
    <row r="26" spans="1:5">
      <c r="A26" s="27" t="s">
        <v>40</v>
      </c>
      <c r="B26" s="20" t="s">
        <v>15</v>
      </c>
      <c r="C26" s="20">
        <v>15</v>
      </c>
      <c r="D26" s="20">
        <v>0.15</v>
      </c>
      <c r="E26" s="8">
        <f>C26*D26</f>
        <v>2.25</v>
      </c>
    </row>
    <row r="27" spans="1:5" ht="24">
      <c r="A27" s="27" t="s">
        <v>125</v>
      </c>
      <c r="B27" s="20" t="s">
        <v>15</v>
      </c>
      <c r="C27" s="20">
        <v>5</v>
      </c>
      <c r="D27" s="20">
        <v>0.03</v>
      </c>
      <c r="E27" s="8">
        <f>C27*D27</f>
        <v>0.15</v>
      </c>
    </row>
    <row r="28" spans="1:5">
      <c r="A28" s="32" t="s">
        <v>8</v>
      </c>
      <c r="B28" s="23"/>
      <c r="C28" s="23"/>
      <c r="D28" s="23"/>
      <c r="E28" s="24">
        <f>SUM(E18:E27)</f>
        <v>11.71</v>
      </c>
    </row>
    <row r="29" spans="1:5">
      <c r="A29" s="29" t="s">
        <v>11</v>
      </c>
      <c r="B29" s="31" t="s">
        <v>18</v>
      </c>
      <c r="C29" s="10"/>
      <c r="D29" s="10"/>
      <c r="E29" s="11">
        <f>E15+E28</f>
        <v>64.536000000000001</v>
      </c>
    </row>
    <row r="30" spans="1:5">
      <c r="A30" s="28" t="s">
        <v>42</v>
      </c>
      <c r="B30" s="20" t="s">
        <v>15</v>
      </c>
      <c r="C30" s="20">
        <v>15</v>
      </c>
      <c r="D30" s="20">
        <v>3.79</v>
      </c>
      <c r="E30" s="8">
        <v>56.87</v>
      </c>
    </row>
    <row r="31" spans="1:5">
      <c r="A31" s="28" t="s">
        <v>43</v>
      </c>
      <c r="B31" s="20" t="s">
        <v>15</v>
      </c>
      <c r="C31" s="20">
        <v>15</v>
      </c>
      <c r="D31" s="20">
        <v>1.34</v>
      </c>
      <c r="E31" s="8">
        <v>20.16</v>
      </c>
    </row>
    <row r="32" spans="1:5">
      <c r="A32" s="32" t="s">
        <v>16</v>
      </c>
      <c r="B32" s="23" t="s">
        <v>18</v>
      </c>
      <c r="C32" s="23"/>
      <c r="D32" s="23"/>
      <c r="E32" s="24">
        <f>SUM(E30:E31)</f>
        <v>77.03</v>
      </c>
    </row>
    <row r="33" spans="1:5">
      <c r="A33" s="29" t="s">
        <v>11</v>
      </c>
      <c r="B33" s="31" t="s">
        <v>18</v>
      </c>
      <c r="C33" s="10"/>
      <c r="D33" s="10"/>
      <c r="E33" s="11">
        <f>E29+E32</f>
        <v>141.566</v>
      </c>
    </row>
    <row r="34" spans="1:5">
      <c r="A34" s="28" t="s">
        <v>38</v>
      </c>
      <c r="B34" s="4"/>
      <c r="C34" s="4"/>
      <c r="D34" s="4"/>
      <c r="E34" s="5">
        <f>E33*5.5%</f>
        <v>7.78613</v>
      </c>
    </row>
    <row r="35" spans="1:5">
      <c r="A35" s="29" t="s">
        <v>11</v>
      </c>
      <c r="B35" s="31" t="s">
        <v>18</v>
      </c>
      <c r="C35" s="10"/>
      <c r="D35" s="10"/>
      <c r="E35" s="11">
        <f>E33+E34</f>
        <v>149.35212999999999</v>
      </c>
    </row>
    <row r="36" spans="1:5">
      <c r="A36" s="28" t="s">
        <v>39</v>
      </c>
      <c r="B36" s="20"/>
      <c r="C36" s="20"/>
      <c r="D36" s="20"/>
      <c r="E36" s="8">
        <f>E35*10%</f>
        <v>14.935212999999999</v>
      </c>
    </row>
    <row r="37" spans="1:5">
      <c r="A37" s="28" t="s">
        <v>9</v>
      </c>
      <c r="B37" s="20"/>
      <c r="C37" s="20"/>
      <c r="D37" s="20"/>
      <c r="E37" s="8">
        <f>E36*18%</f>
        <v>2.6883383399999996</v>
      </c>
    </row>
    <row r="38" spans="1:5">
      <c r="A38" s="29" t="s">
        <v>13</v>
      </c>
      <c r="B38" s="31" t="s">
        <v>18</v>
      </c>
      <c r="C38" s="26"/>
      <c r="D38" s="26"/>
      <c r="E38" s="48">
        <f>E35+E36+E37</f>
        <v>166.97568133999999</v>
      </c>
    </row>
    <row r="39" spans="1:5">
      <c r="A39" s="50" t="s">
        <v>32</v>
      </c>
      <c r="B39" s="30" t="s">
        <v>18</v>
      </c>
      <c r="C39" s="50"/>
      <c r="D39" s="50"/>
      <c r="E39" s="57">
        <f>E38*20%</f>
        <v>33.395136268000002</v>
      </c>
    </row>
    <row r="40" spans="1:5">
      <c r="A40" s="55" t="s">
        <v>34</v>
      </c>
      <c r="B40" s="31" t="s">
        <v>18</v>
      </c>
      <c r="C40" s="56"/>
      <c r="D40" s="56"/>
      <c r="E40" s="58">
        <f>E38+E39</f>
        <v>200.37081760799998</v>
      </c>
    </row>
    <row r="42" spans="1:5" ht="18">
      <c r="A42" s="44" t="s">
        <v>22</v>
      </c>
      <c r="B42" s="44"/>
      <c r="C42" s="44" t="s">
        <v>23</v>
      </c>
      <c r="D42" s="45"/>
    </row>
    <row r="43" spans="1:5" ht="18">
      <c r="A43" s="46"/>
      <c r="B43" s="46"/>
      <c r="C43" s="46"/>
      <c r="D43" s="45"/>
    </row>
    <row r="44" spans="1:5" ht="18">
      <c r="A44" s="44" t="s">
        <v>24</v>
      </c>
      <c r="B44" s="44"/>
      <c r="C44" s="44" t="s">
        <v>25</v>
      </c>
      <c r="D44" s="45"/>
    </row>
  </sheetData>
  <mergeCells count="3">
    <mergeCell ref="A4:C4"/>
    <mergeCell ref="A5:E5"/>
    <mergeCell ref="A2:E2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topLeftCell="A16" workbookViewId="0">
      <selection activeCell="H28" sqref="H28"/>
    </sheetView>
  </sheetViews>
  <sheetFormatPr defaultRowHeight="14.4"/>
  <cols>
    <col min="1" max="1" width="50.5546875" customWidth="1"/>
    <col min="2" max="2" width="4.77734375" customWidth="1"/>
    <col min="3" max="3" width="9.88671875" customWidth="1"/>
    <col min="4" max="4" width="7" customWidth="1"/>
    <col min="5" max="5" width="12.44140625" customWidth="1"/>
  </cols>
  <sheetData>
    <row r="1" spans="1:6" ht="17.399999999999999">
      <c r="A1" s="41" t="s">
        <v>19</v>
      </c>
      <c r="B1" s="41"/>
      <c r="C1" s="41"/>
      <c r="D1" s="41"/>
      <c r="E1" s="41"/>
      <c r="F1" s="41"/>
    </row>
    <row r="2" spans="1:6" ht="30" customHeight="1">
      <c r="A2" s="101" t="s">
        <v>27</v>
      </c>
      <c r="B2" s="101"/>
      <c r="C2" s="101"/>
      <c r="D2" s="101"/>
      <c r="E2" s="101"/>
    </row>
    <row r="4" spans="1:6" ht="17.399999999999999">
      <c r="A4" s="102" t="s">
        <v>28</v>
      </c>
      <c r="B4" s="102"/>
      <c r="C4" s="102"/>
      <c r="D4" s="43"/>
      <c r="E4" s="43"/>
    </row>
    <row r="5" spans="1:6" ht="36" customHeight="1">
      <c r="A5" s="104" t="s">
        <v>31</v>
      </c>
      <c r="B5" s="104"/>
      <c r="C5" s="104"/>
      <c r="D5" s="104"/>
      <c r="E5" s="104"/>
      <c r="F5" s="38"/>
    </row>
    <row r="6" spans="1:6" ht="26.4" customHeight="1">
      <c r="A6" s="4" t="s">
        <v>0</v>
      </c>
      <c r="B6" s="4" t="s">
        <v>1</v>
      </c>
      <c r="C6" s="4" t="s">
        <v>2</v>
      </c>
      <c r="D6" s="4" t="s">
        <v>7</v>
      </c>
      <c r="E6" s="23" t="s">
        <v>12</v>
      </c>
    </row>
    <row r="7" spans="1:6">
      <c r="A7" s="3" t="s">
        <v>3</v>
      </c>
      <c r="B7" s="20"/>
      <c r="C7" s="20"/>
      <c r="D7" s="20"/>
      <c r="E7" s="20"/>
    </row>
    <row r="8" spans="1:6" ht="27.6">
      <c r="A8" s="21" t="s">
        <v>95</v>
      </c>
      <c r="B8" s="20" t="s">
        <v>15</v>
      </c>
      <c r="C8" s="20">
        <v>10</v>
      </c>
      <c r="D8" s="20">
        <v>1.42</v>
      </c>
      <c r="E8" s="8">
        <f t="shared" ref="E8:E11" si="0">C8*D8</f>
        <v>14.2</v>
      </c>
    </row>
    <row r="9" spans="1:6">
      <c r="A9" s="21" t="s">
        <v>96</v>
      </c>
      <c r="B9" s="20" t="s">
        <v>15</v>
      </c>
      <c r="C9" s="20">
        <v>10</v>
      </c>
      <c r="D9" s="20">
        <v>0.86</v>
      </c>
      <c r="E9" s="8">
        <f t="shared" si="0"/>
        <v>8.6</v>
      </c>
    </row>
    <row r="10" spans="1:6">
      <c r="A10" s="21" t="s">
        <v>97</v>
      </c>
      <c r="B10" s="20" t="s">
        <v>15</v>
      </c>
      <c r="C10" s="20">
        <v>15</v>
      </c>
      <c r="D10" s="20">
        <v>0.82</v>
      </c>
      <c r="E10" s="8">
        <f t="shared" si="0"/>
        <v>12.299999999999999</v>
      </c>
    </row>
    <row r="11" spans="1:6">
      <c r="A11" s="21" t="s">
        <v>49</v>
      </c>
      <c r="B11" s="20" t="s">
        <v>15</v>
      </c>
      <c r="C11" s="20">
        <v>10</v>
      </c>
      <c r="D11" s="20">
        <v>0.82</v>
      </c>
      <c r="E11" s="8">
        <f t="shared" si="0"/>
        <v>8.1999999999999993</v>
      </c>
    </row>
    <row r="12" spans="1:6">
      <c r="A12" s="21"/>
      <c r="B12" s="20"/>
      <c r="C12" s="20"/>
      <c r="D12" s="20"/>
      <c r="E12" s="8"/>
    </row>
    <row r="13" spans="1:6">
      <c r="A13" s="3" t="s">
        <v>4</v>
      </c>
      <c r="B13" s="20"/>
      <c r="C13" s="20"/>
      <c r="D13" s="20"/>
      <c r="E13" s="8">
        <f>SUM(E8:E11)</f>
        <v>43.3</v>
      </c>
    </row>
    <row r="14" spans="1:6">
      <c r="A14" s="3" t="s">
        <v>5</v>
      </c>
      <c r="B14" s="20"/>
      <c r="C14" s="20"/>
      <c r="D14" s="20"/>
      <c r="E14" s="8">
        <f>E13*22%</f>
        <v>9.5259999999999998</v>
      </c>
    </row>
    <row r="15" spans="1:6">
      <c r="A15" s="9" t="s">
        <v>41</v>
      </c>
      <c r="B15" s="31" t="s">
        <v>18</v>
      </c>
      <c r="C15" s="10"/>
      <c r="D15" s="10"/>
      <c r="E15" s="11">
        <f>(E13+E14)</f>
        <v>52.825999999999993</v>
      </c>
    </row>
    <row r="16" spans="1:6">
      <c r="A16" s="22"/>
      <c r="B16" s="23"/>
      <c r="C16" s="23"/>
      <c r="D16" s="23"/>
      <c r="E16" s="24"/>
    </row>
    <row r="17" spans="1:5">
      <c r="A17" s="3" t="s">
        <v>6</v>
      </c>
      <c r="B17" s="20"/>
      <c r="C17" s="25"/>
      <c r="D17" s="20"/>
      <c r="E17" s="20"/>
    </row>
    <row r="18" spans="1:5">
      <c r="A18" s="27" t="s">
        <v>35</v>
      </c>
      <c r="B18" s="20" t="s">
        <v>15</v>
      </c>
      <c r="C18" s="20">
        <v>5</v>
      </c>
      <c r="D18" s="20">
        <v>0.03</v>
      </c>
      <c r="E18" s="8">
        <f t="shared" ref="E18:E20" si="1">C18*D18</f>
        <v>0.15</v>
      </c>
    </row>
    <row r="19" spans="1:5">
      <c r="A19" s="28" t="s">
        <v>53</v>
      </c>
      <c r="B19" s="20" t="s">
        <v>15</v>
      </c>
      <c r="C19" s="20">
        <v>5</v>
      </c>
      <c r="D19" s="20">
        <v>0.02</v>
      </c>
      <c r="E19" s="8">
        <f t="shared" si="1"/>
        <v>0.1</v>
      </c>
    </row>
    <row r="20" spans="1:5">
      <c r="A20" s="27" t="s">
        <v>36</v>
      </c>
      <c r="B20" s="20" t="s">
        <v>15</v>
      </c>
      <c r="C20" s="20">
        <v>5</v>
      </c>
      <c r="D20" s="20">
        <v>0.53</v>
      </c>
      <c r="E20" s="8">
        <f t="shared" si="1"/>
        <v>2.6500000000000004</v>
      </c>
    </row>
    <row r="21" spans="1:5" ht="24">
      <c r="A21" s="27" t="s">
        <v>37</v>
      </c>
      <c r="B21" s="20" t="s">
        <v>15</v>
      </c>
      <c r="C21" s="20">
        <v>5</v>
      </c>
      <c r="D21" s="20">
        <v>0.02</v>
      </c>
      <c r="E21" s="8">
        <f>C21*D21</f>
        <v>0.1</v>
      </c>
    </row>
    <row r="22" spans="1:5">
      <c r="A22" s="27" t="s">
        <v>91</v>
      </c>
      <c r="B22" s="20" t="s">
        <v>15</v>
      </c>
      <c r="C22" s="20">
        <v>5</v>
      </c>
      <c r="D22" s="20">
        <v>0.02</v>
      </c>
      <c r="E22" s="8">
        <f>C22*D22</f>
        <v>0.1</v>
      </c>
    </row>
    <row r="23" spans="1:5">
      <c r="A23" s="27" t="s">
        <v>14</v>
      </c>
      <c r="B23" s="20" t="s">
        <v>15</v>
      </c>
      <c r="C23" s="20">
        <v>5</v>
      </c>
      <c r="D23" s="20">
        <v>0.03</v>
      </c>
      <c r="E23" s="8">
        <f>C23*D23</f>
        <v>0.15</v>
      </c>
    </row>
    <row r="24" spans="1:5">
      <c r="A24" s="27" t="s">
        <v>17</v>
      </c>
      <c r="B24" s="30" t="s">
        <v>18</v>
      </c>
      <c r="C24" s="20"/>
      <c r="D24" s="20"/>
      <c r="E24" s="8">
        <v>31.07</v>
      </c>
    </row>
    <row r="25" spans="1:5">
      <c r="A25" s="27" t="s">
        <v>30</v>
      </c>
      <c r="B25" s="20" t="s">
        <v>15</v>
      </c>
      <c r="C25" s="20">
        <v>15</v>
      </c>
      <c r="D25" s="20">
        <v>0.09</v>
      </c>
      <c r="E25" s="8">
        <f>C25*D25</f>
        <v>1.3499999999999999</v>
      </c>
    </row>
    <row r="26" spans="1:5">
      <c r="A26" s="27" t="s">
        <v>40</v>
      </c>
      <c r="B26" s="20" t="s">
        <v>15</v>
      </c>
      <c r="C26" s="20">
        <v>15</v>
      </c>
      <c r="D26" s="20">
        <v>0.15</v>
      </c>
      <c r="E26" s="8">
        <f>C26*D26</f>
        <v>2.25</v>
      </c>
    </row>
    <row r="27" spans="1:5" ht="24">
      <c r="A27" s="27" t="s">
        <v>125</v>
      </c>
      <c r="B27" s="20" t="s">
        <v>15</v>
      </c>
      <c r="C27" s="20">
        <v>5</v>
      </c>
      <c r="D27" s="20">
        <v>0.03</v>
      </c>
      <c r="E27" s="8">
        <f>C27*D27</f>
        <v>0.15</v>
      </c>
    </row>
    <row r="28" spans="1:5">
      <c r="A28" s="32"/>
      <c r="B28" s="23"/>
      <c r="C28" s="23"/>
      <c r="D28" s="23"/>
      <c r="E28" s="24"/>
    </row>
    <row r="29" spans="1:5">
      <c r="A29" s="29" t="s">
        <v>128</v>
      </c>
      <c r="B29" s="31" t="s">
        <v>18</v>
      </c>
      <c r="C29" s="10"/>
      <c r="D29" s="10"/>
      <c r="E29" s="11">
        <f>SUM(E18:E28)</f>
        <v>38.07</v>
      </c>
    </row>
    <row r="30" spans="1:5">
      <c r="A30" s="29" t="s">
        <v>11</v>
      </c>
      <c r="B30" s="31" t="s">
        <v>18</v>
      </c>
      <c r="C30" s="10"/>
      <c r="D30" s="10"/>
      <c r="E30" s="11">
        <f>E15+E29</f>
        <v>90.895999999999987</v>
      </c>
    </row>
    <row r="31" spans="1:5">
      <c r="A31" s="28" t="s">
        <v>42</v>
      </c>
      <c r="B31" s="20" t="s">
        <v>15</v>
      </c>
      <c r="C31" s="20">
        <v>15</v>
      </c>
      <c r="D31" s="20">
        <v>3.79</v>
      </c>
      <c r="E31" s="8">
        <v>56.87</v>
      </c>
    </row>
    <row r="32" spans="1:5">
      <c r="A32" s="28" t="s">
        <v>43</v>
      </c>
      <c r="B32" s="20" t="s">
        <v>15</v>
      </c>
      <c r="C32" s="20">
        <v>15</v>
      </c>
      <c r="D32" s="20">
        <v>1.34</v>
      </c>
      <c r="E32" s="8">
        <v>20.16</v>
      </c>
    </row>
    <row r="33" spans="1:5">
      <c r="A33" s="32" t="s">
        <v>16</v>
      </c>
      <c r="B33" s="23" t="s">
        <v>18</v>
      </c>
      <c r="C33" s="23"/>
      <c r="D33" s="23"/>
      <c r="E33" s="24">
        <f>SUM(E31:E32)</f>
        <v>77.03</v>
      </c>
    </row>
    <row r="34" spans="1:5">
      <c r="A34" s="29" t="s">
        <v>11</v>
      </c>
      <c r="B34" s="31" t="s">
        <v>18</v>
      </c>
      <c r="C34" s="10"/>
      <c r="D34" s="10"/>
      <c r="E34" s="11">
        <f>E30+E33</f>
        <v>167.92599999999999</v>
      </c>
    </row>
    <row r="35" spans="1:5">
      <c r="A35" s="28" t="s">
        <v>38</v>
      </c>
      <c r="B35" s="4"/>
      <c r="C35" s="4"/>
      <c r="D35" s="4"/>
      <c r="E35" s="5">
        <f>E34*5.5%</f>
        <v>9.2359299999999998</v>
      </c>
    </row>
    <row r="36" spans="1:5">
      <c r="A36" s="29" t="s">
        <v>11</v>
      </c>
      <c r="B36" s="34" t="s">
        <v>18</v>
      </c>
      <c r="C36" s="10"/>
      <c r="D36" s="10"/>
      <c r="E36" s="11">
        <f>E34+E35</f>
        <v>177.16192999999998</v>
      </c>
    </row>
    <row r="37" spans="1:5">
      <c r="A37" s="28" t="s">
        <v>44</v>
      </c>
      <c r="B37" s="20"/>
      <c r="C37" s="20"/>
      <c r="D37" s="20"/>
      <c r="E37" s="8">
        <f>E36*35%</f>
        <v>62.006675499999993</v>
      </c>
    </row>
    <row r="38" spans="1:5">
      <c r="A38" s="28" t="s">
        <v>9</v>
      </c>
      <c r="B38" s="20"/>
      <c r="C38" s="20"/>
      <c r="D38" s="20"/>
      <c r="E38" s="8">
        <f>E37*18%</f>
        <v>11.161201589999997</v>
      </c>
    </row>
    <row r="39" spans="1:5">
      <c r="A39" s="29" t="s">
        <v>13</v>
      </c>
      <c r="B39" s="31" t="s">
        <v>18</v>
      </c>
      <c r="C39" s="26"/>
      <c r="D39" s="26"/>
      <c r="E39" s="48">
        <f>E36+E37+E38</f>
        <v>250.32980708999997</v>
      </c>
    </row>
    <row r="40" spans="1:5" s="54" customFormat="1">
      <c r="A40" s="50" t="s">
        <v>32</v>
      </c>
      <c r="B40" s="30" t="s">
        <v>18</v>
      </c>
      <c r="C40" s="50"/>
      <c r="D40" s="50"/>
      <c r="E40" s="57">
        <f>E39*20%</f>
        <v>50.065961418000001</v>
      </c>
    </row>
    <row r="41" spans="1:5" s="54" customFormat="1">
      <c r="A41" s="55" t="s">
        <v>34</v>
      </c>
      <c r="B41" s="31" t="s">
        <v>18</v>
      </c>
      <c r="C41" s="56"/>
      <c r="D41" s="56"/>
      <c r="E41" s="58">
        <f>E39+E40</f>
        <v>300.39576850799995</v>
      </c>
    </row>
    <row r="43" spans="1:5" ht="18">
      <c r="A43" s="44" t="s">
        <v>22</v>
      </c>
      <c r="B43" s="44"/>
      <c r="C43" s="44" t="s">
        <v>23</v>
      </c>
      <c r="D43" s="45"/>
    </row>
    <row r="44" spans="1:5" ht="18">
      <c r="A44" s="46"/>
      <c r="B44" s="46"/>
      <c r="C44" s="46"/>
      <c r="D44" s="45"/>
    </row>
    <row r="45" spans="1:5" ht="18">
      <c r="A45" s="44" t="s">
        <v>24</v>
      </c>
      <c r="B45" s="44"/>
      <c r="C45" s="44" t="s">
        <v>25</v>
      </c>
      <c r="D45" s="45"/>
    </row>
  </sheetData>
  <mergeCells count="3">
    <mergeCell ref="A5:E5"/>
    <mergeCell ref="A2:E2"/>
    <mergeCell ref="A4:C4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topLeftCell="A10" workbookViewId="0">
      <selection activeCell="K29" sqref="K29"/>
    </sheetView>
  </sheetViews>
  <sheetFormatPr defaultRowHeight="14.4"/>
  <cols>
    <col min="1" max="1" width="43.88671875" customWidth="1"/>
    <col min="2" max="2" width="4.77734375" customWidth="1"/>
    <col min="3" max="3" width="15.5546875" customWidth="1"/>
    <col min="4" max="4" width="7" customWidth="1"/>
    <col min="5" max="5" width="6.88671875" customWidth="1"/>
  </cols>
  <sheetData>
    <row r="1" spans="1:10" ht="21.6" customHeight="1">
      <c r="A1" s="41" t="s">
        <v>19</v>
      </c>
      <c r="B1" s="40"/>
      <c r="C1" s="40"/>
    </row>
    <row r="2" spans="1:10" ht="36" customHeight="1">
      <c r="A2" s="101" t="s">
        <v>27</v>
      </c>
      <c r="B2" s="101"/>
      <c r="C2" s="101"/>
      <c r="D2" s="101"/>
      <c r="E2" s="101"/>
    </row>
    <row r="3" spans="1:10" ht="12.6" customHeight="1">
      <c r="A3" s="41"/>
      <c r="B3" s="40"/>
      <c r="C3" s="40"/>
    </row>
    <row r="4" spans="1:10" ht="25.8" customHeight="1">
      <c r="A4" s="106" t="s">
        <v>20</v>
      </c>
      <c r="B4" s="106"/>
      <c r="C4" s="40"/>
    </row>
    <row r="5" spans="1:10" ht="27" customHeight="1">
      <c r="A5" s="107" t="s">
        <v>21</v>
      </c>
      <c r="B5" s="107"/>
      <c r="C5" s="36"/>
    </row>
    <row r="6" spans="1:10" ht="21.6" customHeight="1">
      <c r="A6" s="35" t="s">
        <v>0</v>
      </c>
      <c r="B6" s="35" t="s">
        <v>1</v>
      </c>
      <c r="C6" s="35" t="s">
        <v>2</v>
      </c>
      <c r="D6" s="35" t="s">
        <v>7</v>
      </c>
      <c r="E6" s="33" t="s">
        <v>12</v>
      </c>
    </row>
    <row r="7" spans="1:10">
      <c r="A7" s="13" t="s">
        <v>3</v>
      </c>
      <c r="B7" s="14"/>
      <c r="C7" s="14"/>
      <c r="D7" s="14"/>
      <c r="E7" s="14"/>
    </row>
    <row r="8" spans="1:10" ht="28.8">
      <c r="A8" s="37" t="s">
        <v>90</v>
      </c>
      <c r="B8" s="14" t="s">
        <v>15</v>
      </c>
      <c r="C8" s="14">
        <v>8</v>
      </c>
      <c r="D8" s="14">
        <v>1.42</v>
      </c>
      <c r="E8" s="16">
        <f>C8*D8</f>
        <v>11.36</v>
      </c>
    </row>
    <row r="9" spans="1:10">
      <c r="A9" s="37" t="s">
        <v>52</v>
      </c>
      <c r="B9" s="14" t="s">
        <v>15</v>
      </c>
      <c r="C9" s="14">
        <v>5</v>
      </c>
      <c r="D9" s="14">
        <v>0.82</v>
      </c>
      <c r="E9" s="16">
        <f t="shared" ref="E9" si="0">C9*D9</f>
        <v>4.0999999999999996</v>
      </c>
    </row>
    <row r="10" spans="1:10">
      <c r="A10" s="13" t="s">
        <v>4</v>
      </c>
      <c r="B10" s="14"/>
      <c r="C10" s="14"/>
      <c r="D10" s="14"/>
      <c r="E10" s="16">
        <f>SUM(E8:E9)</f>
        <v>15.459999999999999</v>
      </c>
    </row>
    <row r="11" spans="1:10">
      <c r="A11" s="13" t="s">
        <v>5</v>
      </c>
      <c r="B11" s="14"/>
      <c r="C11" s="14"/>
      <c r="D11" s="14"/>
      <c r="E11" s="16">
        <f>E10*22%</f>
        <v>3.4011999999999998</v>
      </c>
    </row>
    <row r="12" spans="1:10">
      <c r="A12" s="9" t="s">
        <v>41</v>
      </c>
      <c r="B12" s="31" t="s">
        <v>18</v>
      </c>
      <c r="C12" s="10"/>
      <c r="D12" s="10"/>
      <c r="E12" s="11">
        <f>(E10+E11)</f>
        <v>18.8612</v>
      </c>
      <c r="J12" s="39"/>
    </row>
    <row r="13" spans="1:10">
      <c r="A13" s="18"/>
      <c r="B13" s="6"/>
      <c r="C13" s="6"/>
      <c r="D13" s="6"/>
      <c r="E13" s="7"/>
    </row>
    <row r="14" spans="1:10">
      <c r="A14" s="27" t="s">
        <v>47</v>
      </c>
      <c r="B14" s="20" t="s">
        <v>15</v>
      </c>
      <c r="C14" s="20">
        <v>5</v>
      </c>
      <c r="D14" s="20">
        <v>0.13</v>
      </c>
      <c r="E14" s="8">
        <f>C14*D14</f>
        <v>0.65</v>
      </c>
    </row>
    <row r="15" spans="1:10">
      <c r="A15" s="27" t="s">
        <v>48</v>
      </c>
      <c r="B15" s="20" t="s">
        <v>15</v>
      </c>
      <c r="C15" s="20">
        <v>5</v>
      </c>
      <c r="D15" s="20">
        <v>0.15</v>
      </c>
      <c r="E15" s="8">
        <f>C15*D15</f>
        <v>0.75</v>
      </c>
    </row>
    <row r="16" spans="1:10">
      <c r="A16" s="19" t="s">
        <v>46</v>
      </c>
      <c r="B16" s="14"/>
      <c r="C16" s="14"/>
      <c r="D16" s="14"/>
      <c r="E16" s="16">
        <v>1.86</v>
      </c>
    </row>
    <row r="17" spans="1:5">
      <c r="A17" s="17" t="s">
        <v>8</v>
      </c>
      <c r="B17" s="1" t="s">
        <v>18</v>
      </c>
      <c r="C17" s="1"/>
      <c r="D17" s="1"/>
      <c r="E17" s="2">
        <f>SUM(E14:E16)</f>
        <v>3.26</v>
      </c>
    </row>
    <row r="18" spans="1:5">
      <c r="A18" s="17" t="s">
        <v>11</v>
      </c>
      <c r="B18" s="1" t="s">
        <v>18</v>
      </c>
      <c r="C18" s="1"/>
      <c r="D18" s="1"/>
      <c r="E18" s="2">
        <f>E12+E17</f>
        <v>22.121200000000002</v>
      </c>
    </row>
    <row r="19" spans="1:5">
      <c r="A19" s="37" t="s">
        <v>42</v>
      </c>
      <c r="B19" s="14" t="s">
        <v>15</v>
      </c>
      <c r="C19" s="14"/>
      <c r="D19" s="14"/>
      <c r="E19" s="16">
        <v>1.22</v>
      </c>
    </row>
    <row r="20" spans="1:5">
      <c r="A20" s="37" t="s">
        <v>43</v>
      </c>
      <c r="B20" s="14" t="s">
        <v>15</v>
      </c>
      <c r="C20" s="14"/>
      <c r="D20" s="14"/>
      <c r="E20" s="16">
        <v>0.18</v>
      </c>
    </row>
    <row r="21" spans="1:5">
      <c r="A21" s="17" t="s">
        <v>10</v>
      </c>
      <c r="B21" s="1" t="s">
        <v>18</v>
      </c>
      <c r="C21" s="1"/>
      <c r="D21" s="1"/>
      <c r="E21" s="2">
        <f>SUM(E18:E20)</f>
        <v>23.5212</v>
      </c>
    </row>
    <row r="22" spans="1:5" ht="28.8">
      <c r="A22" s="37" t="s">
        <v>38</v>
      </c>
      <c r="B22" s="12"/>
      <c r="C22" s="12"/>
      <c r="D22" s="12"/>
      <c r="E22" s="16">
        <f>E21*5.5%</f>
        <v>1.293666</v>
      </c>
    </row>
    <row r="23" spans="1:5">
      <c r="A23" s="37" t="s">
        <v>45</v>
      </c>
      <c r="B23" s="14"/>
      <c r="C23" s="14"/>
      <c r="D23" s="14"/>
      <c r="E23" s="16">
        <f>(E21+E22)*5%</f>
        <v>1.2407433000000001</v>
      </c>
    </row>
    <row r="24" spans="1:5">
      <c r="A24" s="15" t="s">
        <v>9</v>
      </c>
      <c r="B24" s="14"/>
      <c r="C24" s="14"/>
      <c r="D24" s="14"/>
      <c r="E24" s="16">
        <f>E23*18%</f>
        <v>0.223333794</v>
      </c>
    </row>
    <row r="25" spans="1:5">
      <c r="A25" s="17" t="s">
        <v>26</v>
      </c>
      <c r="B25" s="1" t="s">
        <v>18</v>
      </c>
      <c r="C25" s="1"/>
      <c r="D25" s="1"/>
      <c r="E25" s="47">
        <f>E21+E22+E24</f>
        <v>25.038199794000001</v>
      </c>
    </row>
    <row r="26" spans="1:5">
      <c r="A26" s="50" t="s">
        <v>32</v>
      </c>
      <c r="B26" s="30" t="s">
        <v>18</v>
      </c>
      <c r="C26" s="50"/>
      <c r="D26" s="50"/>
      <c r="E26" s="57">
        <f>E25*20%</f>
        <v>5.0076399588000005</v>
      </c>
    </row>
    <row r="27" spans="1:5">
      <c r="A27" s="55" t="s">
        <v>33</v>
      </c>
      <c r="B27" s="31" t="s">
        <v>18</v>
      </c>
      <c r="C27" s="56"/>
      <c r="D27" s="56"/>
      <c r="E27" s="58">
        <f>E25+E26</f>
        <v>30.045839752799999</v>
      </c>
    </row>
    <row r="28" spans="1:5">
      <c r="A28" s="51"/>
      <c r="B28" s="52"/>
      <c r="C28" s="53"/>
      <c r="D28" s="53"/>
      <c r="E28" s="53"/>
    </row>
    <row r="29" spans="1:5" ht="18">
      <c r="A29" s="44" t="s">
        <v>22</v>
      </c>
      <c r="B29" s="44"/>
      <c r="C29" s="44" t="s">
        <v>23</v>
      </c>
      <c r="D29" s="45"/>
    </row>
    <row r="30" spans="1:5" ht="18">
      <c r="A30" s="46"/>
      <c r="B30" s="46"/>
      <c r="C30" s="46"/>
      <c r="D30" s="45"/>
    </row>
    <row r="31" spans="1:5" ht="18">
      <c r="A31" s="44" t="s">
        <v>24</v>
      </c>
      <c r="B31" s="44"/>
      <c r="C31" s="44" t="s">
        <v>25</v>
      </c>
      <c r="D31" s="45"/>
    </row>
    <row r="32" spans="1:5">
      <c r="A32" s="42"/>
      <c r="B32" s="42"/>
      <c r="C32" s="42"/>
    </row>
  </sheetData>
  <mergeCells count="3">
    <mergeCell ref="A4:B4"/>
    <mergeCell ref="A5:B5"/>
    <mergeCell ref="A2:E2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вигот. сюжет</vt:lpstr>
      <vt:lpstr>трансл. сюжет.</vt:lpstr>
      <vt:lpstr>виготовл. рекл. рол. </vt:lpstr>
      <vt:lpstr>трансл. рекл.рол.</vt:lpstr>
      <vt:lpstr>виготовл. держустан</vt:lpstr>
      <vt:lpstr>трансл.держустанови.</vt:lpstr>
      <vt:lpstr>муз.мозаїка фіз. ос.</vt:lpstr>
      <vt:lpstr>муз.мозаїка колект.</vt:lpstr>
      <vt:lpstr>фото</vt:lpstr>
      <vt:lpstr>оголош. фіз)</vt:lpstr>
      <vt:lpstr>оголош. юрид.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2020-09-03T11:49:06Z</dcterms:modified>
</cp:coreProperties>
</file>